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0" windowWidth="15480" windowHeight="11040" tabRatio="488" firstSheet="7" activeTab="7"/>
  </bookViews>
  <sheets>
    <sheet name="источ.фин.деф пр1,2" sheetId="1" state="hidden" r:id="rId1"/>
    <sheet name="приложение 3" sheetId="2" state="hidden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ожение 4" sheetId="8" r:id="rId8"/>
  </sheets>
  <externalReferences>
    <externalReference r:id="rId11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1">'приложение 3'!$A$1:$O$135</definedName>
    <definedName name="_xlnm.Print_Area" localSheetId="7">'приложение 4'!$A$1:$M$127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<sst xmlns="http://schemas.openxmlformats.org/spreadsheetml/2006/main" count="1426" uniqueCount="788">
  <si>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</si>
  <si>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</si>
  <si>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</si>
  <si>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</si>
  <si>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</si>
  <si>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</si>
  <si>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</si>
  <si>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</si>
  <si>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</si>
  <si>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</si>
  <si>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</si>
  <si>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</si>
  <si>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</si>
  <si>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</si>
  <si>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</si>
  <si>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</si>
  <si>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</si>
  <si>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</si>
  <si>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</si>
  <si>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</si>
  <si>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</si>
  <si>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</si>
  <si>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</si>
  <si>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</si>
  <si>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</si>
  <si>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</si>
  <si>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</si>
  <si>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</si>
  <si>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</si>
  <si>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</si>
  <si>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</si>
  <si>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</si>
  <si>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</si>
  <si>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</si>
  <si>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</si>
  <si>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</si>
  <si>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</si>
  <si>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</si>
  <si>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</si>
  <si>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</si>
  <si>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</si>
  <si>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</si>
  <si>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</si>
  <si>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</si>
  <si>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</si>
  <si>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</si>
  <si>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</si>
  <si>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</si>
  <si>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</si>
  <si>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</si>
  <si>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</si>
  <si>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</si>
  <si>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</si>
  <si>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</si>
  <si>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</si>
  <si>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</si>
  <si>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</si>
  <si>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</si>
  <si>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</si>
  <si>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</si>
  <si>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</si>
  <si>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</si>
  <si>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</si>
  <si>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</si>
  <si>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</si>
  <si>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</si>
  <si>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</si>
  <si>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</si>
  <si>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</si>
  <si>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</si>
  <si>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</si>
  <si>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</si>
  <si>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</si>
  <si>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</si>
  <si>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</si>
  <si>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</si>
  <si>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</si>
  <si>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</si>
  <si>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</si>
  <si>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</si>
  <si>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</si>
  <si>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</si>
  <si>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</si>
  <si>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</si>
  <si>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</si>
  <si>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</si>
  <si>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</si>
  <si>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</si>
  <si>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</si>
  <si>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</si>
  <si>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</si>
  <si>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</si>
  <si>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</si>
  <si>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</si>
  <si>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</si>
  <si>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</si>
  <si>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</si>
  <si>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</si>
  <si>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</si>
  <si>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</si>
  <si>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</si>
  <si>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</si>
  <si>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</si>
  <si>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</si>
  <si>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</si>
  <si>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</si>
  <si>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</si>
  <si>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</si>
  <si>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</si>
  <si>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</si>
  <si>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</si>
  <si>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</si>
  <si>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</si>
  <si>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</si>
  <si>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</si>
  <si>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</si>
  <si>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</si>
  <si>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</si>
  <si>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</si>
  <si>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</si>
  <si>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</si>
  <si>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</si>
  <si>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</si>
  <si>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</si>
  <si>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</si>
  <si>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</si>
  <si>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</si>
  <si>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</si>
  <si>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</si>
  <si>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</si>
  <si>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</si>
  <si>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</si>
  <si>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</si>
  <si>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</si>
  <si>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</si>
  <si>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</si>
  <si>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</si>
  <si>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</si>
  <si>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</si>
  <si>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</si>
  <si>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</si>
  <si>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</si>
  <si>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</si>
  <si>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</si>
  <si>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</si>
  <si>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</si>
  <si>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</si>
  <si>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</si>
  <si>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</si>
  <si>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</si>
  <si>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</si>
  <si>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</si>
  <si>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</si>
  <si>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</si>
  <si>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</si>
  <si>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</si>
  <si>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</si>
  <si>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</si>
  <si>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</si>
  <si>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</si>
  <si>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</si>
  <si>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</si>
  <si>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</si>
  <si>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</si>
  <si>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</si>
  <si>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</si>
  <si>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</si>
  <si>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</si>
  <si>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</si>
  <si>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</si>
  <si>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</si>
  <si>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</si>
  <si>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</si>
  <si>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</si>
  <si>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</si>
  <si>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</si>
  <si>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</si>
  <si>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</si>
  <si>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</si>
  <si>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</si>
  <si>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</si>
  <si>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</si>
  <si>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</si>
  <si>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</si>
  <si>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</si>
  <si>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</si>
  <si>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</si>
  <si>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</si>
  <si>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</si>
  <si>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</si>
  <si>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</si>
  <si>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</si>
  <si>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</si>
  <si>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</si>
  <si>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</si>
  <si>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</si>
  <si>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</si>
  <si>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</si>
  <si>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</si>
  <si>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</si>
  <si>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</si>
  <si>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</si>
  <si>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</si>
  <si>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</si>
  <si>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</si>
  <si>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</si>
  <si>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</si>
  <si>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</si>
  <si>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</si>
  <si>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</si>
  <si>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</si>
  <si>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</si>
  <si>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</si>
  <si>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</si>
  <si>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</si>
  <si>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</si>
  <si>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</si>
  <si>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</si>
  <si>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</si>
  <si>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</si>
  <si>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</si>
  <si>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</si>
  <si>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</si>
  <si>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</si>
  <si>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</si>
  <si>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</si>
  <si>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</si>
  <si>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</si>
  <si>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</si>
  <si>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</si>
  <si>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</si>
  <si>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</si>
  <si>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</si>
  <si>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</si>
  <si>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</si>
  <si>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</si>
  <si>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</si>
  <si>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</si>
  <si>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</si>
  <si>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</si>
  <si>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</si>
  <si>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</si>
  <si>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</si>
  <si>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</si>
  <si>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</si>
  <si>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</si>
  <si>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</si>
  <si>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</si>
  <si>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</si>
  <si>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</si>
  <si>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</si>
  <si>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</si>
  <si>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</si>
  <si>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</si>
  <si>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</si>
  <si>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</si>
  <si>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</si>
  <si>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</si>
  <si>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</si>
  <si>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</si>
  <si>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</si>
  <si>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</si>
  <si>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</si>
  <si>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</si>
  <si>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</si>
  <si>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</si>
  <si>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</si>
  <si>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</si>
  <si>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</si>
  <si>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</si>
  <si>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</si>
  <si>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</si>
  <si>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</si>
  <si>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</si>
  <si>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</si>
  <si>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</si>
  <si>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</si>
  <si>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</si>
  <si>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</si>
  <si>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</si>
  <si>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</si>
  <si>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</si>
  <si>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</si>
  <si>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</si>
  <si>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</si>
  <si>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</si>
  <si>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</si>
  <si>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</si>
  <si>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</si>
  <si>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</si>
  <si>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</si>
  <si>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</si>
  <si>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</si>
  <si>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</si>
  <si>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</si>
  <si>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</si>
  <si>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</si>
  <si>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</si>
  <si>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</si>
  <si>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</si>
  <si>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</si>
  <si>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</si>
  <si>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</si>
  <si>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</si>
  <si>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</si>
  <si>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</si>
  <si>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</si>
  <si>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</si>
  <si>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</si>
  <si>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</si>
  <si>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</si>
  <si>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</si>
  <si>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</si>
  <si>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</si>
  <si>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</si>
  <si>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</si>
  <si>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</si>
  <si>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</si>
  <si>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</si>
  <si>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</si>
  <si>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</si>
  <si>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</si>
  <si>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</si>
  <si>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</si>
  <si>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</si>
  <si>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</si>
  <si>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</si>
  <si>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</si>
  <si>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</si>
  <si>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</si>
  <si>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</si>
  <si>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</si>
  <si>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</si>
  <si>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</si>
  <si>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</si>
  <si>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</si>
  <si>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</si>
  <si>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</si>
  <si>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</si>
  <si>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</si>
  <si>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</si>
  <si>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</si>
  <si>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</si>
  <si>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</si>
  <si>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</si>
  <si>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</si>
  <si>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</si>
  <si>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</si>
  <si>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</si>
  <si>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</si>
  <si>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</si>
  <si>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</si>
  <si>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</si>
  <si>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</si>
  <si>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</si>
  <si>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</si>
  <si>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</si>
  <si>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</si>
  <si>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</si>
  <si>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</si>
  <si>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</si>
  <si>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</si>
  <si>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</si>
  <si>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</si>
  <si>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</si>
  <si>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</si>
  <si>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</si>
  <si>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</si>
  <si>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</si>
  <si>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</si>
  <si>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</si>
  <si>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</si>
  <si>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</si>
  <si>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</si>
  <si>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</si>
  <si>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</si>
  <si>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</si>
  <si>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</si>
  <si>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</si>
  <si>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</si>
  <si>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</si>
  <si>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</si>
  <si>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</si>
  <si>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</si>
  <si>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</si>
  <si>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</si>
  <si>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</si>
  <si>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</si>
  <si>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</si>
  <si>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</si>
  <si>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</si>
  <si>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</si>
  <si>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</si>
  <si>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</si>
  <si>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</si>
  <si>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</si>
  <si>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</si>
  <si>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</si>
  <si>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</si>
  <si>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</si>
  <si>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</si>
  <si>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</si>
  <si>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</si>
  <si>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</si>
  <si>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</si>
  <si>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</si>
  <si>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</si>
  <si>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</si>
  <si>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</si>
  <si>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</si>
  <si>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</si>
  <si>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</si>
  <si>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</si>
  <si>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</si>
  <si>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</si>
  <si>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</si>
  <si>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</si>
  <si>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</si>
  <si>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</si>
  <si>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</si>
  <si>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</si>
  <si>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</si>
  <si>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</si>
  <si>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</si>
  <si>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</si>
  <si>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</si>
  <si>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</si>
  <si>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</si>
  <si>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</si>
  <si>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</si>
  <si>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</si>
  <si>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</si>
  <si>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</si>
  <si>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</si>
  <si>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</si>
  <si>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</si>
  <si>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</si>
  <si>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</si>
  <si>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</si>
  <si>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</si>
  <si>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</si>
  <si>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</si>
  <si>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</si>
  <si>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</si>
  <si>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</si>
  <si>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</si>
  <si>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</si>
  <si>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</si>
  <si>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</si>
  <si>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</si>
  <si>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</si>
  <si>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</si>
  <si>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</si>
  <si>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</si>
  <si>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</si>
  <si>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</si>
  <si>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</si>
  <si>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</si>
  <si>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</si>
  <si>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</si>
  <si>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</si>
  <si>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</si>
  <si>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</si>
  <si>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</si>
  <si>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</si>
  <si>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</si>
  <si>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</si>
  <si>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</si>
  <si>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</si>
  <si>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</si>
  <si>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</si>
  <si>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</si>
  <si>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</si>
  <si>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</si>
  <si>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</si>
  <si>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</si>
  <si>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</si>
  <si>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</si>
  <si>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</si>
  <si>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</si>
  <si>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</si>
  <si>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</si>
  <si>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</si>
  <si>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</si>
  <si>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</si>
  <si>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</si>
  <si>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</si>
  <si>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</si>
  <si>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</si>
  <si>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</si>
  <si>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</si>
  <si>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</si>
  <si>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</si>
  <si>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</si>
  <si>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</si>
  <si>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</si>
  <si>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</si>
  <si>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</si>
  <si>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</si>
  <si>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</si>
  <si>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</si>
  <si>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</si>
  <si>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</si>
  <si>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</si>
  <si>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</si>
  <si>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</si>
  <si>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</si>
  <si>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</si>
  <si>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</si>
  <si>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</si>
  <si>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</si>
  <si>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</si>
  <si>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</si>
  <si>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</si>
  <si>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</si>
  <si>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</si>
  <si>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</si>
  <si>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</si>
  <si>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</si>
  <si>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</si>
  <si>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</si>
  <si>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</si>
  <si>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</si>
  <si>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</si>
  <si>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</si>
  <si>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</si>
  <si>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</si>
  <si>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</si>
  <si>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</si>
  <si>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</si>
  <si>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</si>
  <si>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</si>
  <si>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</si>
  <si>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</si>
  <si>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</si>
  <si>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</si>
  <si>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</si>
  <si>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</si>
  <si>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</si>
  <si>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</si>
  <si>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</si>
  <si>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</si>
  <si>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</si>
  <si>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</si>
  <si>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</si>
  <si>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</si>
  <si>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</si>
  <si>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</si>
  <si>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</si>
  <si>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</si>
  <si>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</si>
  <si>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</si>
  <si>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</si>
  <si>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</si>
  <si>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</si>
  <si>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</si>
  <si>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</si>
  <si>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</si>
  <si>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</si>
  <si>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</si>
  <si>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</si>
  <si>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</si>
  <si>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</si>
  <si>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</si>
  <si>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</si>
  <si>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</si>
  <si>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</si>
  <si>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</si>
  <si>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</si>
  <si>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</si>
  <si>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</si>
  <si>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</si>
  <si>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</si>
  <si>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</si>
  <si>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</si>
  <si>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</si>
  <si>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</si>
  <si>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</si>
  <si>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</si>
  <si>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</si>
  <si>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</si>
  <si>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</si>
  <si>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</si>
  <si>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</si>
  <si>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</si>
  <si>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</si>
  <si>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</si>
  <si>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</si>
  <si>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</si>
  <si>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</si>
  <si>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</si>
  <si>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</si>
  <si>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</si>
  <si>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</si>
  <si>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</si>
  <si>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</si>
  <si>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</si>
  <si>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</si>
  <si>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</si>
  <si>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</si>
  <si>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</si>
  <si>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</si>
  <si>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</si>
  <si>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</si>
  <si>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</si>
  <si>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</si>
  <si>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</si>
  <si>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</si>
  <si>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</si>
  <si>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</si>
  <si>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</si>
  <si>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</si>
  <si>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</si>
  <si>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</si>
  <si>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</si>
  <si>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</si>
  <si>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</si>
  <si>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</si>
  <si>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</si>
  <si>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</si>
  <si>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</si>
  <si>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</si>
  <si>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</si>
  <si>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</si>
  <si>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</si>
  <si>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</si>
  <si>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</si>
  <si>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</si>
  <si>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</si>
  <si>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</si>
  <si>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2  02  25097  00  0000  150</t>
  </si>
  <si>
    <t>2  02  25097  05  0000  150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</si>
  <si>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</si>
  <si>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</si>
  <si>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</si>
  <si>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</si>
  <si>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</si>
  <si>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</si>
  <si>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</si>
  <si>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</si>
  <si>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</si>
  <si>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</si>
  <si>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</si>
  <si>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</si>
  <si>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</si>
  <si>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</si>
  <si>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</si>
  <si>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</si>
  <si>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</si>
  <si>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</si>
  <si>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</si>
  <si>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</si>
  <si>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</si>
  <si>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</si>
  <si>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</si>
  <si>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</si>
  <si>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</si>
  <si>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</si>
  <si>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</si>
  <si>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</si>
  <si>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</si>
  <si>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</si>
  <si>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</si>
  <si>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</si>
  <si>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</si>
  <si>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</si>
  <si>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</si>
  <si>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</si>
  <si>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</si>
  <si>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</si>
  <si>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</si>
  <si>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</si>
  <si>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</si>
  <si>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</si>
  <si>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</si>
  <si>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</si>
  <si>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</si>
  <si>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</si>
  <si>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</si>
  <si>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</si>
  <si>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</si>
  <si>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</si>
  <si>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</si>
  <si>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</si>
  <si>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</si>
  <si>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</si>
  <si>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</si>
  <si>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</si>
  <si>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</si>
  <si>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</si>
  <si>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</si>
  <si>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</si>
  <si>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</si>
  <si>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</si>
  <si>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</si>
  <si>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</si>
  <si>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</si>
  <si>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</si>
  <si>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</si>
  <si>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</si>
  <si>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</si>
  <si>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</si>
  <si>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</si>
  <si>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</si>
  <si>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</si>
  <si>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</si>
  <si>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</si>
  <si>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</si>
  <si>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</si>
  <si>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</si>
  <si>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</si>
  <si>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</si>
  <si>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</si>
  <si>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</si>
  <si>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</si>
  <si>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</si>
  <si>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</si>
  <si>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</si>
  <si>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2 02 35176 00 0000 150</t>
  </si>
  <si>
    <t>2 02 35176 05 0000 150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</si>
  <si>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</si>
  <si>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</si>
  <si>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</si>
  <si>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</si>
  <si>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</si>
  <si>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</si>
  <si>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</si>
  <si>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</si>
  <si>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</si>
  <si>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</si>
  <si>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</si>
  <si>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</si>
  <si>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</si>
  <si>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</si>
  <si>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</si>
  <si>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</si>
  <si>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</si>
  <si>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</si>
  <si>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</si>
  <si>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</si>
  <si>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</si>
  <si>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</si>
  <si>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</si>
  <si>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</si>
  <si>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</si>
  <si>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</si>
  <si>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</si>
  <si>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</si>
  <si>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</si>
  <si>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</si>
  <si>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1 03 02251 01 0000 110</t>
  </si>
  <si>
    <t>2025 год               сумма</t>
  </si>
  <si>
    <t>2   02  15002  05  0000  150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</si>
  <si>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</si>
  <si>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а так же доходов от долевого участия в организации, полученных в виде дивидентов
</t>
  </si>
  <si>
    <t xml:space="preserve">Приложение 3
к  Решению  «О бюджете муниципального образования "Улаганский район" на 2024 год и на плановый период 2025 и 2026 годов» </t>
  </si>
  <si>
    <t>Объем поступлений доходов в местный бюджет в 2024 году</t>
  </si>
  <si>
    <t xml:space="preserve">  1  07  00000  00  0000  000</t>
  </si>
  <si>
    <t xml:space="preserve">  1  07  01000  01  0000  110</t>
  </si>
  <si>
    <t xml:space="preserve">  1  07  01020  01  0000  110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</si>
  <si>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</si>
  <si>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</si>
  <si>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</si>
  <si>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</si>
  <si>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</si>
  <si>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 xml:space="preserve"> 1  11  09000  00  0000  120</t>
  </si>
  <si>
    <t xml:space="preserve"> 1  11  09040  00  0000  120</t>
  </si>
  <si>
    <t xml:space="preserve"> 1  11  09045  05  0000  120</t>
  </si>
  <si>
    <t xml:space="preserve"> 1  11  09080  00  0000  120</t>
  </si>
  <si>
    <t xml:space="preserve"> 1  11  09080  05  0000  120</t>
  </si>
  <si>
    <t>Плата за размещение отходов производства</t>
  </si>
  <si>
    <t>Плата за размещение твердых коммунальных отходов</t>
  </si>
  <si>
    <t xml:space="preserve"> 1  12  01000  00  0000  120</t>
  </si>
  <si>
    <t>1  12  01010  00  0000  120</t>
  </si>
  <si>
    <t xml:space="preserve"> 1  12 01010  01  0000  120</t>
  </si>
  <si>
    <t xml:space="preserve"> 1  12 01040  01  0000  120</t>
  </si>
  <si>
    <t xml:space="preserve"> 1  12 01041  01  0000  120</t>
  </si>
  <si>
    <t xml:space="preserve"> 1  12 01042  01  0000  120</t>
  </si>
  <si>
    <t>2  02  35120  00  0000 150</t>
  </si>
  <si>
    <t>2  02  25304  00  0000  150</t>
  </si>
  <si>
    <t xml:space="preserve"> 2   02 20000  00  0000  150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</si>
  <si>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</si>
  <si>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</si>
  <si>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2  02  49999  00 0000  150</t>
  </si>
  <si>
    <t>2  02  49999  05 0000  150</t>
  </si>
  <si>
    <t xml:space="preserve">Приложение 4
к  Решению  «О бюджете муниципального образования "Улаганский район" на 2024 год и на плановый период 2025 и 2026 годов» </t>
  </si>
  <si>
    <t>Объем поступлений доходов в местный бюджет в  2025-2026  годах</t>
  </si>
  <si>
    <t>2026 год               сумма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</si>
</sst>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0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12" fillId="0" borderId="0" xfId="0" applyNumberFormat="1" applyFont="1" applyAlignment="1">
      <alignment/>
    </xf>
    <xf numFmtId="0" fontId="12" fillId="0" borderId="10" xfId="54" applyNumberFormat="1" applyFont="1" applyBorder="1" applyAlignment="1">
      <alignment wrapText="1"/>
      <protection/>
    </xf>
    <xf numFmtId="4" fontId="12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wrapText="1"/>
    </xf>
    <xf numFmtId="2" fontId="12" fillId="0" borderId="12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63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4" fontId="64" fillId="35" borderId="0" xfId="0" applyNumberFormat="1" applyFont="1" applyFill="1" applyBorder="1" applyAlignment="1">
      <alignment/>
    </xf>
    <xf numFmtId="2" fontId="64" fillId="35" borderId="0" xfId="0" applyNumberFormat="1" applyFont="1" applyFill="1" applyBorder="1" applyAlignment="1">
      <alignment/>
    </xf>
    <xf numFmtId="0" fontId="64" fillId="35" borderId="20" xfId="0" applyFont="1" applyFill="1" applyBorder="1" applyAlignment="1">
      <alignment/>
    </xf>
    <xf numFmtId="2" fontId="64" fillId="35" borderId="20" xfId="0" applyNumberFormat="1" applyFont="1" applyFill="1" applyBorder="1" applyAlignment="1">
      <alignment horizontal="center" vertical="center"/>
    </xf>
    <xf numFmtId="0" fontId="64" fillId="35" borderId="2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0" xfId="0" applyFont="1" applyBorder="1" applyAlignment="1">
      <alignment/>
    </xf>
    <xf numFmtId="4" fontId="64" fillId="0" borderId="20" xfId="0" applyNumberFormat="1" applyFont="1" applyBorder="1" applyAlignment="1">
      <alignment horizontal="center"/>
    </xf>
    <xf numFmtId="2" fontId="64" fillId="0" borderId="20" xfId="0" applyNumberFormat="1" applyFont="1" applyBorder="1" applyAlignment="1">
      <alignment horizontal="center" vertical="center"/>
    </xf>
    <xf numFmtId="4" fontId="64" fillId="0" borderId="20" xfId="0" applyNumberFormat="1" applyFont="1" applyFill="1" applyBorder="1" applyAlignment="1">
      <alignment horizontal="center"/>
    </xf>
    <xf numFmtId="2" fontId="6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53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10">
          <cell r="Z110">
            <v>13429.5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45" t="s">
        <v>25</v>
      </c>
      <c r="C6" s="345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46"/>
      <c r="C41" s="346"/>
      <c r="D41" s="346"/>
      <c r="E41" s="346"/>
      <c r="F41" s="346"/>
    </row>
    <row r="42" spans="5:6" ht="111" customHeight="1">
      <c r="E42" s="349" t="s">
        <v>122</v>
      </c>
      <c r="F42" s="349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47" t="s">
        <v>374</v>
      </c>
      <c r="B45" s="347"/>
      <c r="C45" s="347"/>
      <c r="D45" s="347"/>
      <c r="E45" s="347"/>
      <c r="F45" s="347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49" t="s">
        <v>202</v>
      </c>
      <c r="F69" s="349"/>
    </row>
    <row r="70" ht="12.75" hidden="1"/>
    <row r="71" spans="1:6" ht="12.75" hidden="1">
      <c r="A71" s="348" t="s">
        <v>372</v>
      </c>
      <c r="B71" s="348"/>
      <c r="C71" s="348"/>
      <c r="D71" s="348"/>
      <c r="E71" s="348"/>
      <c r="F71" s="348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W233"/>
  <sheetViews>
    <sheetView view="pageBreakPreview" zoomScale="70" zoomScaleNormal="59" zoomScaleSheetLayoutView="70" zoomScalePageLayoutView="0" workbookViewId="0" topLeftCell="A1">
      <selection activeCell="C6" sqref="C6:K6"/>
    </sheetView>
  </sheetViews>
  <sheetFormatPr defaultColWidth="9.00390625" defaultRowHeight="12.75"/>
  <cols>
    <col min="1" max="1" width="0.875" style="56" customWidth="1"/>
    <col min="2" max="2" width="8.75390625" style="56" customWidth="1"/>
    <col min="3" max="3" width="8.75390625" style="285" customWidth="1"/>
    <col min="4" max="4" width="39.75390625" style="292" customWidth="1"/>
    <col min="5" max="5" width="60.875" style="49" customWidth="1"/>
    <col min="6" max="6" width="0.12890625" style="56" hidden="1" customWidth="1"/>
    <col min="7" max="7" width="13.625" style="56" hidden="1" customWidth="1"/>
    <col min="8" max="8" width="0.12890625" style="56" hidden="1" customWidth="1"/>
    <col min="9" max="9" width="6.375" style="56" hidden="1" customWidth="1"/>
    <col min="10" max="10" width="11.125" style="56" hidden="1" customWidth="1"/>
    <col min="11" max="11" width="22.25390625" style="56" customWidth="1"/>
    <col min="12" max="12" width="12.00390625" style="56" hidden="1" customWidth="1"/>
    <col min="13" max="13" width="7.25390625" style="56" hidden="1" customWidth="1"/>
    <col min="14" max="14" width="24.875" style="319" customWidth="1"/>
    <col min="15" max="15" width="0.2421875" style="331" customWidth="1"/>
    <col min="16" max="16384" width="9.125" style="56" customWidth="1"/>
  </cols>
  <sheetData>
    <row r="1" spans="3:15" s="49" customFormat="1" ht="70.5" customHeight="1">
      <c r="C1" s="285"/>
      <c r="D1" s="292"/>
      <c r="E1" s="46"/>
      <c r="F1" s="362"/>
      <c r="G1" s="362"/>
      <c r="H1" s="363"/>
      <c r="I1" s="362"/>
      <c r="J1" s="362"/>
      <c r="K1" s="352" t="s">
        <v>755</v>
      </c>
      <c r="L1" s="352"/>
      <c r="M1" s="353"/>
      <c r="N1" s="353"/>
      <c r="O1" s="330"/>
    </row>
    <row r="2" spans="3:15" s="49" customFormat="1" ht="15.75" hidden="1">
      <c r="C2" s="285"/>
      <c r="D2" s="292"/>
      <c r="E2" s="46"/>
      <c r="F2" s="260" t="s">
        <v>388</v>
      </c>
      <c r="G2" s="260"/>
      <c r="H2" s="260"/>
      <c r="I2" s="260"/>
      <c r="J2" s="260"/>
      <c r="K2" s="354"/>
      <c r="L2" s="354"/>
      <c r="M2" s="354"/>
      <c r="N2" s="354"/>
      <c r="O2" s="330"/>
    </row>
    <row r="3" spans="3:15" s="49" customFormat="1" ht="18.75" hidden="1">
      <c r="C3" s="285"/>
      <c r="D3" s="292" t="s">
        <v>388</v>
      </c>
      <c r="E3" s="46"/>
      <c r="N3" s="323"/>
      <c r="O3" s="330"/>
    </row>
    <row r="4" spans="3:15" s="49" customFormat="1" ht="18.75" hidden="1">
      <c r="C4" s="285"/>
      <c r="D4" s="292"/>
      <c r="E4" s="46"/>
      <c r="N4" s="323"/>
      <c r="O4" s="330"/>
    </row>
    <row r="5" spans="3:15" s="49" customFormat="1" ht="18.75">
      <c r="C5" s="285"/>
      <c r="D5" s="292"/>
      <c r="E5" s="46"/>
      <c r="N5" s="323"/>
      <c r="O5" s="330"/>
    </row>
    <row r="6" spans="3:15" s="49" customFormat="1" ht="39" customHeight="1">
      <c r="C6" s="355" t="s">
        <v>756</v>
      </c>
      <c r="D6" s="356"/>
      <c r="E6" s="356"/>
      <c r="F6" s="356"/>
      <c r="G6" s="356"/>
      <c r="H6" s="356"/>
      <c r="I6" s="356"/>
      <c r="J6" s="357"/>
      <c r="K6" s="357"/>
      <c r="N6" s="323"/>
      <c r="O6" s="330"/>
    </row>
    <row r="7" spans="3:15" s="49" customFormat="1" ht="18.75">
      <c r="C7" s="285"/>
      <c r="D7" s="292"/>
      <c r="K7" s="155"/>
      <c r="N7" s="324" t="s">
        <v>615</v>
      </c>
      <c r="O7" s="330"/>
    </row>
    <row r="8" spans="3:15" s="148" customFormat="1" ht="18.75">
      <c r="C8" s="358" t="s">
        <v>577</v>
      </c>
      <c r="D8" s="358" t="s">
        <v>562</v>
      </c>
      <c r="E8" s="358" t="s">
        <v>563</v>
      </c>
      <c r="F8" s="360" t="s">
        <v>616</v>
      </c>
      <c r="G8" s="361"/>
      <c r="H8" s="364" t="s">
        <v>617</v>
      </c>
      <c r="I8" s="365"/>
      <c r="J8" s="366"/>
      <c r="K8" s="367"/>
      <c r="N8" s="350" t="s">
        <v>84</v>
      </c>
      <c r="O8" s="334"/>
    </row>
    <row r="9" spans="3:15" s="148" customFormat="1" ht="76.5" customHeight="1">
      <c r="C9" s="359"/>
      <c r="D9" s="359"/>
      <c r="E9" s="359"/>
      <c r="F9" s="263" t="s">
        <v>564</v>
      </c>
      <c r="G9" s="263" t="s">
        <v>565</v>
      </c>
      <c r="H9" s="368"/>
      <c r="I9" s="369"/>
      <c r="J9" s="369"/>
      <c r="K9" s="370"/>
      <c r="N9" s="351"/>
      <c r="O9" s="334"/>
    </row>
    <row r="10" spans="3:15" ht="18" customHeight="1">
      <c r="C10" s="284" t="s">
        <v>612</v>
      </c>
      <c r="D10" s="293" t="s">
        <v>578</v>
      </c>
      <c r="E10" s="267" t="s">
        <v>453</v>
      </c>
      <c r="F10" s="268" t="e">
        <f>G10-черн!Z8</f>
        <v>#REF!</v>
      </c>
      <c r="G10" s="268" t="e">
        <f>G11+G25+G37+#REF!+G43+G49+G60+G66+G69+#REF!+G17</f>
        <v>#REF!</v>
      </c>
      <c r="K10" s="316">
        <f>K11+K17+K25+K37+K43+K49+K60+K66+K69+K40</f>
        <v>118795.79</v>
      </c>
      <c r="L10" s="315">
        <f>L11+L17+L25+L37+L43+L49+L60+L66+L69</f>
        <v>0</v>
      </c>
      <c r="M10" s="315">
        <f>M11+M17+M25+M37+M43+M49+M60+M66+M69</f>
        <v>0</v>
      </c>
      <c r="N10" s="328">
        <f aca="true" t="shared" si="0" ref="N10:N73">K10-O10</f>
        <v>4810.680000000008</v>
      </c>
      <c r="O10" s="335">
        <f>O11+O17+O25+O37+O43+O49+O60+O66+O69</f>
        <v>113985.10999999999</v>
      </c>
    </row>
    <row r="11" spans="3:15" ht="18.75">
      <c r="C11" s="284" t="s">
        <v>613</v>
      </c>
      <c r="D11" s="293" t="s">
        <v>579</v>
      </c>
      <c r="E11" s="269" t="s">
        <v>525</v>
      </c>
      <c r="F11" s="268" t="e">
        <f>G11-черн!Z10</f>
        <v>#REF!</v>
      </c>
      <c r="G11" s="268" t="e">
        <f>G12</f>
        <v>#REF!</v>
      </c>
      <c r="K11" s="316">
        <f>K12</f>
        <v>78334.7</v>
      </c>
      <c r="L11" s="315"/>
      <c r="M11" s="315"/>
      <c r="N11" s="328">
        <f t="shared" si="0"/>
        <v>1888.9100000000035</v>
      </c>
      <c r="O11" s="335">
        <f>O12</f>
        <v>76445.79</v>
      </c>
    </row>
    <row r="12" spans="3:15" ht="27" customHeight="1">
      <c r="C12" s="284" t="s">
        <v>613</v>
      </c>
      <c r="D12" s="294" t="s">
        <v>614</v>
      </c>
      <c r="E12" s="267" t="s">
        <v>527</v>
      </c>
      <c r="F12" s="268" t="e">
        <f>G12-черн!Z13</f>
        <v>#REF!</v>
      </c>
      <c r="G12" s="268" t="e">
        <f>G13+G14+G15+#REF!</f>
        <v>#REF!</v>
      </c>
      <c r="K12" s="316">
        <f>K13+K14+K15+K16</f>
        <v>78334.7</v>
      </c>
      <c r="L12" s="315"/>
      <c r="M12" s="315"/>
      <c r="N12" s="328">
        <f t="shared" si="0"/>
        <v>1888.9100000000035</v>
      </c>
      <c r="O12" s="335">
        <f>O13+O14+O15+O16</f>
        <v>76445.79</v>
      </c>
    </row>
    <row r="13" spans="3:15" ht="183.75" customHeight="1">
      <c r="C13" s="284" t="s">
        <v>613</v>
      </c>
      <c r="D13" s="294" t="s">
        <v>580</v>
      </c>
      <c r="E13" s="270" t="s">
        <v>753</v>
      </c>
      <c r="F13" s="268" t="e">
        <f>G13-черн!Z14</f>
        <v>#REF!</v>
      </c>
      <c r="G13" s="271" t="e">
        <f>43625-G14-G15-#REF!</f>
        <v>#REF!</v>
      </c>
      <c r="K13" s="316">
        <v>76570.7</v>
      </c>
      <c r="L13" s="315"/>
      <c r="M13" s="315"/>
      <c r="N13" s="329">
        <f t="shared" si="0"/>
        <v>984.1600000000035</v>
      </c>
      <c r="O13" s="335">
        <v>75586.54</v>
      </c>
    </row>
    <row r="14" spans="3:15" ht="168.75">
      <c r="C14" s="284" t="s">
        <v>613</v>
      </c>
      <c r="D14" s="294" t="s">
        <v>581</v>
      </c>
      <c r="E14" s="272" t="s">
        <v>501</v>
      </c>
      <c r="F14" s="268">
        <f>G14-черн!Z15</f>
        <v>-70</v>
      </c>
      <c r="G14" s="271">
        <v>60</v>
      </c>
      <c r="K14" s="316">
        <v>620</v>
      </c>
      <c r="L14" s="315"/>
      <c r="M14" s="315"/>
      <c r="N14" s="329">
        <f t="shared" si="0"/>
        <v>597.05</v>
      </c>
      <c r="O14" s="335">
        <v>22.95</v>
      </c>
    </row>
    <row r="15" spans="3:15" ht="75">
      <c r="C15" s="284" t="s">
        <v>613</v>
      </c>
      <c r="D15" s="295" t="s">
        <v>582</v>
      </c>
      <c r="E15" s="273" t="s">
        <v>502</v>
      </c>
      <c r="F15" s="268">
        <f>G15-черн!Z16</f>
        <v>0</v>
      </c>
      <c r="G15" s="271">
        <v>110</v>
      </c>
      <c r="K15" s="316">
        <v>1140</v>
      </c>
      <c r="L15" s="315"/>
      <c r="M15" s="315"/>
      <c r="N15" s="329">
        <f t="shared" si="0"/>
        <v>310</v>
      </c>
      <c r="O15" s="335">
        <v>830</v>
      </c>
    </row>
    <row r="16" spans="3:15" ht="150">
      <c r="C16" s="284" t="s">
        <v>613</v>
      </c>
      <c r="D16" s="295" t="s">
        <v>732</v>
      </c>
      <c r="E16" s="308" t="s">
        <v>731</v>
      </c>
      <c r="F16" s="268"/>
      <c r="G16" s="271"/>
      <c r="K16" s="316">
        <v>4</v>
      </c>
      <c r="L16" s="315"/>
      <c r="M16" s="315"/>
      <c r="N16" s="329">
        <f t="shared" si="0"/>
        <v>-2.3</v>
      </c>
      <c r="O16" s="335">
        <v>6.3</v>
      </c>
    </row>
    <row r="17" spans="3:15" s="266" customFormat="1" ht="75">
      <c r="C17" s="286" t="s">
        <v>613</v>
      </c>
      <c r="D17" s="263" t="s">
        <v>576</v>
      </c>
      <c r="E17" s="269" t="s">
        <v>575</v>
      </c>
      <c r="F17" s="274" t="e">
        <f>G17</f>
        <v>#REF!</v>
      </c>
      <c r="G17" s="274" t="e">
        <f>G18</f>
        <v>#REF!</v>
      </c>
      <c r="K17" s="316">
        <f>K18</f>
        <v>11422.3</v>
      </c>
      <c r="L17" s="315"/>
      <c r="M17" s="315"/>
      <c r="N17" s="329">
        <f t="shared" si="0"/>
        <v>1395.239999999998</v>
      </c>
      <c r="O17" s="335">
        <f>O18</f>
        <v>10027.060000000001</v>
      </c>
    </row>
    <row r="18" spans="3:15" ht="56.25">
      <c r="C18" s="288" t="s">
        <v>613</v>
      </c>
      <c r="D18" s="296" t="s">
        <v>573</v>
      </c>
      <c r="E18" s="267" t="s">
        <v>574</v>
      </c>
      <c r="F18" s="274" t="e">
        <f>G18</f>
        <v>#REF!</v>
      </c>
      <c r="G18" s="271" t="e">
        <f>G19+G21+G23+#REF!</f>
        <v>#REF!</v>
      </c>
      <c r="K18" s="316">
        <f>K19+K21+K23</f>
        <v>11422.3</v>
      </c>
      <c r="L18" s="315"/>
      <c r="M18" s="315"/>
      <c r="N18" s="329">
        <f t="shared" si="0"/>
        <v>1395.239999999998</v>
      </c>
      <c r="O18" s="335">
        <f>O19+O21+O23</f>
        <v>10027.060000000001</v>
      </c>
    </row>
    <row r="19" spans="3:23" ht="127.5" customHeight="1">
      <c r="C19" s="284" t="s">
        <v>613</v>
      </c>
      <c r="D19" s="275" t="s">
        <v>567</v>
      </c>
      <c r="E19" s="267" t="s">
        <v>720</v>
      </c>
      <c r="F19" s="274">
        <f>G19</f>
        <v>1306</v>
      </c>
      <c r="G19" s="271">
        <v>1306</v>
      </c>
      <c r="K19" s="316">
        <v>5646.15</v>
      </c>
      <c r="L19" s="315"/>
      <c r="M19" s="315"/>
      <c r="N19" s="329">
        <f t="shared" si="0"/>
        <v>1172.0899999999992</v>
      </c>
      <c r="O19" s="335">
        <v>4474.06</v>
      </c>
      <c r="P19" s="66"/>
      <c r="Q19" s="66"/>
      <c r="R19" s="66"/>
      <c r="S19" s="66"/>
      <c r="T19" s="66"/>
      <c r="U19" s="66"/>
      <c r="V19" s="66"/>
      <c r="W19" s="66"/>
    </row>
    <row r="20" spans="3:23" ht="168" customHeight="1">
      <c r="C20" s="284" t="s">
        <v>613</v>
      </c>
      <c r="D20" s="275" t="s">
        <v>737</v>
      </c>
      <c r="E20" s="272" t="s">
        <v>736</v>
      </c>
      <c r="F20" s="274"/>
      <c r="G20" s="271"/>
      <c r="K20" s="316">
        <v>5646.15</v>
      </c>
      <c r="L20" s="315"/>
      <c r="M20" s="315"/>
      <c r="N20" s="329">
        <f t="shared" si="0"/>
        <v>1172.0899999999992</v>
      </c>
      <c r="O20" s="335">
        <v>4474.06</v>
      </c>
      <c r="P20" s="66"/>
      <c r="Q20" s="309"/>
      <c r="R20" s="310"/>
      <c r="S20" s="66"/>
      <c r="T20" s="311"/>
      <c r="U20" s="66"/>
      <c r="V20" s="66"/>
      <c r="W20" s="66"/>
    </row>
    <row r="21" spans="3:23" ht="131.25">
      <c r="C21" s="284" t="s">
        <v>613</v>
      </c>
      <c r="D21" s="275" t="s">
        <v>569</v>
      </c>
      <c r="E21" s="267" t="s">
        <v>721</v>
      </c>
      <c r="F21" s="274">
        <f>G21</f>
        <v>53.8</v>
      </c>
      <c r="G21" s="271">
        <v>53.8</v>
      </c>
      <c r="K21" s="316">
        <v>65</v>
      </c>
      <c r="L21" s="315"/>
      <c r="M21" s="315"/>
      <c r="N21" s="329">
        <f t="shared" si="0"/>
        <v>34</v>
      </c>
      <c r="O21" s="335">
        <v>31</v>
      </c>
      <c r="P21" s="66"/>
      <c r="Q21" s="66"/>
      <c r="R21" s="66"/>
      <c r="S21" s="66"/>
      <c r="T21" s="66"/>
      <c r="U21" s="66"/>
      <c r="V21" s="66"/>
      <c r="W21" s="66"/>
    </row>
    <row r="22" spans="3:23" ht="206.25">
      <c r="C22" s="284" t="s">
        <v>613</v>
      </c>
      <c r="D22" s="275" t="s">
        <v>735</v>
      </c>
      <c r="E22" s="267" t="s">
        <v>734</v>
      </c>
      <c r="F22" s="274"/>
      <c r="G22" s="271"/>
      <c r="K22" s="316">
        <v>65</v>
      </c>
      <c r="L22" s="315"/>
      <c r="M22" s="315"/>
      <c r="N22" s="329">
        <f t="shared" si="0"/>
        <v>34</v>
      </c>
      <c r="O22" s="335">
        <v>31</v>
      </c>
      <c r="P22" s="66"/>
      <c r="Q22" s="66"/>
      <c r="R22" s="66"/>
      <c r="S22" s="66"/>
      <c r="T22" s="66"/>
      <c r="U22" s="66"/>
      <c r="V22" s="66"/>
      <c r="W22" s="66"/>
    </row>
    <row r="23" spans="3:15" ht="112.5">
      <c r="C23" s="284" t="s">
        <v>613</v>
      </c>
      <c r="D23" s="275" t="s">
        <v>571</v>
      </c>
      <c r="E23" s="267" t="s">
        <v>722</v>
      </c>
      <c r="F23" s="274">
        <f>G23</f>
        <v>2062</v>
      </c>
      <c r="G23" s="271">
        <v>2062</v>
      </c>
      <c r="K23" s="316">
        <v>5711.15</v>
      </c>
      <c r="L23" s="315"/>
      <c r="M23" s="315"/>
      <c r="N23" s="329">
        <f t="shared" si="0"/>
        <v>189.14999999999964</v>
      </c>
      <c r="O23" s="335">
        <v>5522</v>
      </c>
    </row>
    <row r="24" spans="3:15" ht="187.5">
      <c r="C24" s="284" t="s">
        <v>613</v>
      </c>
      <c r="D24" s="275" t="s">
        <v>750</v>
      </c>
      <c r="E24" s="272" t="s">
        <v>733</v>
      </c>
      <c r="F24" s="274"/>
      <c r="G24" s="271"/>
      <c r="K24" s="316">
        <v>5711.15</v>
      </c>
      <c r="L24" s="315"/>
      <c r="M24" s="315"/>
      <c r="N24" s="329">
        <f t="shared" si="0"/>
        <v>189.14999999999964</v>
      </c>
      <c r="O24" s="335">
        <v>5522</v>
      </c>
    </row>
    <row r="25" spans="3:15" ht="18.75">
      <c r="C25" s="284" t="s">
        <v>613</v>
      </c>
      <c r="D25" s="293" t="s">
        <v>583</v>
      </c>
      <c r="E25" s="269" t="s">
        <v>528</v>
      </c>
      <c r="F25" s="271" t="e">
        <f>G25-черн!Z19</f>
        <v>#REF!</v>
      </c>
      <c r="G25" s="271" t="e">
        <f>G26+G31+G33</f>
        <v>#REF!</v>
      </c>
      <c r="K25" s="316">
        <f>K26+K33+K35</f>
        <v>15294.899999999998</v>
      </c>
      <c r="L25" s="315"/>
      <c r="M25" s="315"/>
      <c r="N25" s="329">
        <f t="shared" si="0"/>
        <v>2173.4199999999983</v>
      </c>
      <c r="O25" s="335">
        <f>O26+O33+O35</f>
        <v>13121.48</v>
      </c>
    </row>
    <row r="26" spans="3:15" ht="37.5">
      <c r="C26" s="284" t="s">
        <v>613</v>
      </c>
      <c r="D26" s="293" t="s">
        <v>584</v>
      </c>
      <c r="E26" s="269" t="s">
        <v>529</v>
      </c>
      <c r="F26" s="271" t="e">
        <f>G26-черн!Z20</f>
        <v>#REF!</v>
      </c>
      <c r="G26" s="271" t="e">
        <f>G27+G29+#REF!</f>
        <v>#REF!</v>
      </c>
      <c r="K26" s="316">
        <f>K27+K29</f>
        <v>13172.599999999999</v>
      </c>
      <c r="L26" s="315"/>
      <c r="M26" s="315"/>
      <c r="N26" s="329">
        <f t="shared" si="0"/>
        <v>2182.699999999999</v>
      </c>
      <c r="O26" s="335">
        <f>O27+O29</f>
        <v>10989.9</v>
      </c>
    </row>
    <row r="27" spans="3:15" ht="56.25">
      <c r="C27" s="284" t="s">
        <v>613</v>
      </c>
      <c r="D27" s="294" t="s">
        <v>585</v>
      </c>
      <c r="E27" s="267" t="s">
        <v>530</v>
      </c>
      <c r="F27" s="271" t="e">
        <f>G27-черн!Z21</f>
        <v>#REF!</v>
      </c>
      <c r="G27" s="271">
        <v>850</v>
      </c>
      <c r="K27" s="316">
        <f>K28</f>
        <v>9352.55</v>
      </c>
      <c r="L27" s="315"/>
      <c r="M27" s="315"/>
      <c r="N27" s="329">
        <f t="shared" si="0"/>
        <v>1782.5499999999993</v>
      </c>
      <c r="O27" s="335">
        <f>O28</f>
        <v>7570</v>
      </c>
    </row>
    <row r="28" spans="3:15" ht="67.5" customHeight="1">
      <c r="C28" s="284" t="s">
        <v>613</v>
      </c>
      <c r="D28" s="297" t="s">
        <v>586</v>
      </c>
      <c r="E28" s="267" t="s">
        <v>86</v>
      </c>
      <c r="F28" s="271" t="e">
        <f>G28-черн!Z22</f>
        <v>#REF!</v>
      </c>
      <c r="G28" s="271">
        <v>850</v>
      </c>
      <c r="K28" s="316">
        <v>9352.55</v>
      </c>
      <c r="L28" s="315"/>
      <c r="M28" s="315"/>
      <c r="N28" s="329">
        <f t="shared" si="0"/>
        <v>1782.5499999999993</v>
      </c>
      <c r="O28" s="335">
        <v>7570</v>
      </c>
    </row>
    <row r="29" spans="3:15" ht="75">
      <c r="C29" s="286" t="s">
        <v>613</v>
      </c>
      <c r="D29" s="294" t="s">
        <v>587</v>
      </c>
      <c r="E29" s="267" t="s">
        <v>0</v>
      </c>
      <c r="F29" s="271" t="e">
        <f>G29-черн!Z24</f>
        <v>#REF!</v>
      </c>
      <c r="G29" s="271">
        <v>1660</v>
      </c>
      <c r="K29" s="316">
        <f>K30</f>
        <v>3820.05</v>
      </c>
      <c r="L29" s="315"/>
      <c r="M29" s="315"/>
      <c r="N29" s="329">
        <f t="shared" si="0"/>
        <v>400.1500000000001</v>
      </c>
      <c r="O29" s="335">
        <f>O30</f>
        <v>3419.9</v>
      </c>
    </row>
    <row r="30" spans="3:15" ht="99" customHeight="1">
      <c r="C30" s="288" t="s">
        <v>613</v>
      </c>
      <c r="D30" s="296" t="s">
        <v>588</v>
      </c>
      <c r="E30" s="276" t="s">
        <v>723</v>
      </c>
      <c r="F30" s="271" t="e">
        <f>G30-черн!Z25</f>
        <v>#REF!</v>
      </c>
      <c r="G30" s="271">
        <v>1650</v>
      </c>
      <c r="K30" s="316">
        <v>3820.05</v>
      </c>
      <c r="L30" s="315"/>
      <c r="M30" s="315"/>
      <c r="N30" s="329">
        <f t="shared" si="0"/>
        <v>400.1500000000001</v>
      </c>
      <c r="O30" s="335">
        <v>3419.9</v>
      </c>
    </row>
    <row r="31" spans="3:15" ht="0" customHeight="1" hidden="1">
      <c r="C31" s="288"/>
      <c r="D31" s="293"/>
      <c r="E31" s="269"/>
      <c r="F31" s="271"/>
      <c r="G31" s="274"/>
      <c r="K31" s="316"/>
      <c r="L31" s="315"/>
      <c r="M31" s="315"/>
      <c r="N31" s="329">
        <f t="shared" si="0"/>
        <v>0</v>
      </c>
      <c r="O31" s="335"/>
    </row>
    <row r="32" spans="3:15" ht="18.75" hidden="1">
      <c r="C32" s="288"/>
      <c r="D32" s="294"/>
      <c r="E32" s="267"/>
      <c r="F32" s="271"/>
      <c r="G32" s="271"/>
      <c r="K32" s="316"/>
      <c r="L32" s="315"/>
      <c r="M32" s="315"/>
      <c r="N32" s="329">
        <f t="shared" si="0"/>
        <v>0</v>
      </c>
      <c r="O32" s="335"/>
    </row>
    <row r="33" spans="3:15" ht="24.75" customHeight="1">
      <c r="C33" s="284" t="s">
        <v>613</v>
      </c>
      <c r="D33" s="293" t="s">
        <v>589</v>
      </c>
      <c r="E33" s="269" t="s">
        <v>2</v>
      </c>
      <c r="F33" s="271">
        <f>G33-черн!Z31</f>
        <v>92</v>
      </c>
      <c r="G33" s="274">
        <f>G34+G36</f>
        <v>106</v>
      </c>
      <c r="K33" s="316">
        <v>0.5</v>
      </c>
      <c r="L33" s="315"/>
      <c r="M33" s="315"/>
      <c r="N33" s="329">
        <f t="shared" si="0"/>
        <v>-0.6299999999999999</v>
      </c>
      <c r="O33" s="335">
        <v>1.13</v>
      </c>
    </row>
    <row r="34" spans="3:15" ht="18.75">
      <c r="C34" s="284" t="s">
        <v>613</v>
      </c>
      <c r="D34" s="297" t="s">
        <v>590</v>
      </c>
      <c r="E34" s="276" t="s">
        <v>2</v>
      </c>
      <c r="F34" s="271">
        <f>G34-черн!Z32</f>
        <v>92</v>
      </c>
      <c r="G34" s="271">
        <v>106</v>
      </c>
      <c r="K34" s="316">
        <v>0.5</v>
      </c>
      <c r="L34" s="315"/>
      <c r="M34" s="315"/>
      <c r="N34" s="329">
        <f t="shared" si="0"/>
        <v>-0.6299999999999999</v>
      </c>
      <c r="O34" s="335">
        <v>1.13</v>
      </c>
    </row>
    <row r="35" spans="3:15" ht="37.5">
      <c r="C35" s="284" t="s">
        <v>613</v>
      </c>
      <c r="D35" s="291" t="s">
        <v>622</v>
      </c>
      <c r="E35" s="290" t="s">
        <v>620</v>
      </c>
      <c r="F35" s="271"/>
      <c r="G35" s="271"/>
      <c r="K35" s="316">
        <v>2121.8</v>
      </c>
      <c r="L35" s="315"/>
      <c r="M35" s="315"/>
      <c r="N35" s="329">
        <f t="shared" si="0"/>
        <v>-8.649999999999636</v>
      </c>
      <c r="O35" s="335">
        <v>2130.45</v>
      </c>
    </row>
    <row r="36" spans="3:15" ht="75">
      <c r="C36" s="284" t="s">
        <v>613</v>
      </c>
      <c r="D36" s="297" t="s">
        <v>623</v>
      </c>
      <c r="E36" s="276" t="s">
        <v>621</v>
      </c>
      <c r="F36" s="271">
        <f>G36-черн!Z33</f>
        <v>0</v>
      </c>
      <c r="G36" s="271"/>
      <c r="K36" s="316">
        <v>2121.8</v>
      </c>
      <c r="L36" s="315"/>
      <c r="M36" s="315"/>
      <c r="N36" s="329">
        <f t="shared" si="0"/>
        <v>-8.649999999999636</v>
      </c>
      <c r="O36" s="335">
        <v>2130.45</v>
      </c>
    </row>
    <row r="37" spans="3:15" ht="18.75">
      <c r="C37" s="284" t="s">
        <v>613</v>
      </c>
      <c r="D37" s="293" t="s">
        <v>591</v>
      </c>
      <c r="E37" s="269" t="s">
        <v>3</v>
      </c>
      <c r="F37" s="271">
        <f>G37-черн!Z34</f>
        <v>0</v>
      </c>
      <c r="G37" s="274">
        <v>2282.2</v>
      </c>
      <c r="K37" s="316">
        <v>7875.42</v>
      </c>
      <c r="L37" s="315"/>
      <c r="M37" s="315"/>
      <c r="N37" s="329">
        <f t="shared" si="0"/>
        <v>-1477.33</v>
      </c>
      <c r="O37" s="335">
        <v>9352.75</v>
      </c>
    </row>
    <row r="38" spans="3:15" ht="18.75">
      <c r="C38" s="284" t="s">
        <v>613</v>
      </c>
      <c r="D38" s="293" t="s">
        <v>592</v>
      </c>
      <c r="E38" s="269" t="s">
        <v>4</v>
      </c>
      <c r="F38" s="271">
        <f>G38-черн!Z35</f>
        <v>0</v>
      </c>
      <c r="G38" s="274">
        <v>2282.2</v>
      </c>
      <c r="K38" s="316">
        <v>7875.42</v>
      </c>
      <c r="L38" s="315"/>
      <c r="M38" s="315"/>
      <c r="N38" s="329">
        <f t="shared" si="0"/>
        <v>-1477.33</v>
      </c>
      <c r="O38" s="335">
        <v>9352.75</v>
      </c>
    </row>
    <row r="39" spans="3:15" ht="37.5">
      <c r="C39" s="284" t="s">
        <v>613</v>
      </c>
      <c r="D39" s="294" t="s">
        <v>593</v>
      </c>
      <c r="E39" s="267" t="s">
        <v>5</v>
      </c>
      <c r="F39" s="271">
        <f>G39-черн!Z36</f>
        <v>0</v>
      </c>
      <c r="G39" s="271">
        <v>2282.2</v>
      </c>
      <c r="K39" s="316">
        <v>7875.42</v>
      </c>
      <c r="L39" s="315"/>
      <c r="M39" s="315"/>
      <c r="N39" s="329">
        <f t="shared" si="0"/>
        <v>-1477.33</v>
      </c>
      <c r="O39" s="335">
        <v>9352.75</v>
      </c>
    </row>
    <row r="40" spans="3:15" ht="18" customHeight="1">
      <c r="C40" s="284" t="s">
        <v>613</v>
      </c>
      <c r="D40" s="293" t="s">
        <v>757</v>
      </c>
      <c r="E40" s="267" t="s">
        <v>6</v>
      </c>
      <c r="F40" s="271"/>
      <c r="G40" s="271"/>
      <c r="K40" s="316">
        <v>3.2</v>
      </c>
      <c r="L40" s="315"/>
      <c r="M40" s="315"/>
      <c r="N40" s="329">
        <f t="shared" si="0"/>
        <v>3.2</v>
      </c>
      <c r="O40" s="335">
        <v>0</v>
      </c>
    </row>
    <row r="41" spans="3:15" ht="18.75">
      <c r="C41" s="284" t="s">
        <v>613</v>
      </c>
      <c r="D41" s="293" t="s">
        <v>758</v>
      </c>
      <c r="E41" s="267" t="s">
        <v>371</v>
      </c>
      <c r="F41" s="271"/>
      <c r="G41" s="271"/>
      <c r="K41" s="316">
        <v>3.2</v>
      </c>
      <c r="L41" s="315"/>
      <c r="M41" s="315"/>
      <c r="N41" s="329">
        <f t="shared" si="0"/>
        <v>3.2</v>
      </c>
      <c r="O41" s="335">
        <v>0</v>
      </c>
    </row>
    <row r="42" spans="3:15" ht="39.75" customHeight="1">
      <c r="C42" s="284" t="s">
        <v>613</v>
      </c>
      <c r="D42" s="294" t="s">
        <v>759</v>
      </c>
      <c r="E42" s="267" t="s">
        <v>376</v>
      </c>
      <c r="F42" s="271"/>
      <c r="G42" s="271"/>
      <c r="K42" s="316">
        <v>3.2</v>
      </c>
      <c r="L42" s="315"/>
      <c r="M42" s="315"/>
      <c r="N42" s="329">
        <f t="shared" si="0"/>
        <v>3.2</v>
      </c>
      <c r="O42" s="335">
        <v>0</v>
      </c>
    </row>
    <row r="43" spans="3:15" ht="18.75">
      <c r="C43" s="284" t="s">
        <v>612</v>
      </c>
      <c r="D43" s="293" t="s">
        <v>594</v>
      </c>
      <c r="E43" s="269" t="s">
        <v>377</v>
      </c>
      <c r="F43" s="271" t="e">
        <f>G43-черн!Z43</f>
        <v>#REF!</v>
      </c>
      <c r="G43" s="271" t="e">
        <f>G44+G46</f>
        <v>#REF!</v>
      </c>
      <c r="K43" s="316">
        <f>K44+K46</f>
        <v>2606.86</v>
      </c>
      <c r="L43" s="315"/>
      <c r="M43" s="315"/>
      <c r="N43" s="329">
        <f t="shared" si="0"/>
        <v>512.8200000000002</v>
      </c>
      <c r="O43" s="335">
        <f>O44+O46</f>
        <v>2094.04</v>
      </c>
    </row>
    <row r="44" spans="3:15" ht="56.25">
      <c r="C44" s="284" t="s">
        <v>613</v>
      </c>
      <c r="D44" s="294" t="s">
        <v>595</v>
      </c>
      <c r="E44" s="267" t="s">
        <v>378</v>
      </c>
      <c r="F44" s="271" t="e">
        <f>G44-черн!Z44</f>
        <v>#REF!</v>
      </c>
      <c r="G44" s="271">
        <v>1540</v>
      </c>
      <c r="K44" s="316">
        <v>2606.86</v>
      </c>
      <c r="L44" s="315"/>
      <c r="M44" s="315"/>
      <c r="N44" s="329">
        <f t="shared" si="0"/>
        <v>581.3200000000002</v>
      </c>
      <c r="O44" s="335">
        <v>2025.54</v>
      </c>
    </row>
    <row r="45" spans="3:15" ht="75">
      <c r="C45" s="284" t="s">
        <v>613</v>
      </c>
      <c r="D45" s="294" t="s">
        <v>596</v>
      </c>
      <c r="E45" s="267" t="s">
        <v>379</v>
      </c>
      <c r="F45" s="271" t="e">
        <f>G45-черн!Z45</f>
        <v>#REF!</v>
      </c>
      <c r="G45" s="271">
        <v>1540</v>
      </c>
      <c r="K45" s="316">
        <v>2606.86</v>
      </c>
      <c r="L45" s="315"/>
      <c r="M45" s="315"/>
      <c r="N45" s="329">
        <f t="shared" si="0"/>
        <v>581.3200000000002</v>
      </c>
      <c r="O45" s="335">
        <v>2025.54</v>
      </c>
    </row>
    <row r="46" spans="3:15" ht="56.25">
      <c r="C46" s="284" t="s">
        <v>566</v>
      </c>
      <c r="D46" s="294" t="s">
        <v>597</v>
      </c>
      <c r="E46" s="267" t="s">
        <v>380</v>
      </c>
      <c r="F46" s="271" t="e">
        <f>G46-черн!Z46</f>
        <v>#REF!</v>
      </c>
      <c r="G46" s="271" t="e">
        <f>G47+#REF!</f>
        <v>#REF!</v>
      </c>
      <c r="K46" s="316">
        <v>0</v>
      </c>
      <c r="L46" s="315"/>
      <c r="M46" s="315"/>
      <c r="N46" s="329">
        <f t="shared" si="0"/>
        <v>-68.5</v>
      </c>
      <c r="O46" s="335">
        <v>68.5</v>
      </c>
    </row>
    <row r="47" spans="3:15" ht="93.75">
      <c r="C47" s="284" t="s">
        <v>566</v>
      </c>
      <c r="D47" s="298" t="s">
        <v>598</v>
      </c>
      <c r="E47" s="267" t="s">
        <v>109</v>
      </c>
      <c r="F47" s="271" t="e">
        <f>G47-черн!Z47</f>
        <v>#REF!</v>
      </c>
      <c r="G47" s="271">
        <f>G48</f>
        <v>230</v>
      </c>
      <c r="K47" s="316">
        <v>0</v>
      </c>
      <c r="L47" s="315"/>
      <c r="M47" s="315"/>
      <c r="N47" s="329">
        <f t="shared" si="0"/>
        <v>-68.5</v>
      </c>
      <c r="O47" s="335">
        <v>68.5</v>
      </c>
    </row>
    <row r="48" spans="3:15" ht="112.5">
      <c r="C48" s="284" t="s">
        <v>566</v>
      </c>
      <c r="D48" s="298" t="s">
        <v>599</v>
      </c>
      <c r="E48" s="267" t="s">
        <v>108</v>
      </c>
      <c r="F48" s="271" t="e">
        <f>G48-черн!Z48</f>
        <v>#REF!</v>
      </c>
      <c r="G48" s="271">
        <v>230</v>
      </c>
      <c r="K48" s="316">
        <v>0</v>
      </c>
      <c r="L48" s="315"/>
      <c r="M48" s="315"/>
      <c r="N48" s="329">
        <f t="shared" si="0"/>
        <v>-68.5</v>
      </c>
      <c r="O48" s="335">
        <v>68.5</v>
      </c>
    </row>
    <row r="49" spans="3:15" ht="75">
      <c r="C49" s="284" t="s">
        <v>566</v>
      </c>
      <c r="D49" s="293" t="s">
        <v>600</v>
      </c>
      <c r="E49" s="269" t="s">
        <v>382</v>
      </c>
      <c r="F49" s="271" t="e">
        <f>G49-черн!Z58</f>
        <v>#REF!</v>
      </c>
      <c r="G49" s="271">
        <f>G50</f>
        <v>1533</v>
      </c>
      <c r="K49" s="316">
        <f>K50+K55</f>
        <v>1577.76</v>
      </c>
      <c r="L49" s="315"/>
      <c r="M49" s="315"/>
      <c r="N49" s="329">
        <f t="shared" si="0"/>
        <v>135.95000000000005</v>
      </c>
      <c r="O49" s="335">
        <f>O50</f>
        <v>1441.81</v>
      </c>
    </row>
    <row r="50" spans="3:15" ht="168.75">
      <c r="C50" s="284" t="s">
        <v>566</v>
      </c>
      <c r="D50" s="293" t="s">
        <v>601</v>
      </c>
      <c r="E50" s="269" t="s">
        <v>96</v>
      </c>
      <c r="F50" s="271" t="e">
        <f>G50-черн!Z59</f>
        <v>#REF!</v>
      </c>
      <c r="G50" s="271">
        <f>G51+G53</f>
        <v>1533</v>
      </c>
      <c r="H50" s="56" t="s">
        <v>388</v>
      </c>
      <c r="K50" s="316">
        <f>K51+K53</f>
        <v>1487.76</v>
      </c>
      <c r="L50" s="316">
        <f>L51+L53</f>
        <v>0</v>
      </c>
      <c r="M50" s="316">
        <f>M51+M53</f>
        <v>0</v>
      </c>
      <c r="N50" s="329">
        <f t="shared" si="0"/>
        <v>45.950000000000045</v>
      </c>
      <c r="O50" s="335">
        <f>O51+O53</f>
        <v>1441.81</v>
      </c>
    </row>
    <row r="51" spans="3:15" ht="112.5">
      <c r="C51" s="284" t="s">
        <v>566</v>
      </c>
      <c r="D51" s="293" t="s">
        <v>602</v>
      </c>
      <c r="E51" s="269" t="s">
        <v>383</v>
      </c>
      <c r="F51" s="271" t="e">
        <f>G51-черн!Z60</f>
        <v>#REF!</v>
      </c>
      <c r="G51" s="271">
        <v>1378</v>
      </c>
      <c r="K51" s="316">
        <f>K52</f>
        <v>1447.78</v>
      </c>
      <c r="L51" s="315"/>
      <c r="M51" s="315"/>
      <c r="N51" s="329">
        <f t="shared" si="0"/>
        <v>45.950000000000045</v>
      </c>
      <c r="O51" s="335">
        <v>1401.83</v>
      </c>
    </row>
    <row r="52" spans="3:15" ht="138.75" customHeight="1">
      <c r="C52" s="284" t="s">
        <v>566</v>
      </c>
      <c r="D52" s="152" t="s">
        <v>644</v>
      </c>
      <c r="E52" s="267" t="s">
        <v>724</v>
      </c>
      <c r="F52" s="271" t="e">
        <f>G52-черн!Z61</f>
        <v>#REF!</v>
      </c>
      <c r="G52" s="271">
        <v>1378</v>
      </c>
      <c r="K52" s="316">
        <v>1447.78</v>
      </c>
      <c r="L52" s="315"/>
      <c r="M52" s="315"/>
      <c r="N52" s="329">
        <f t="shared" si="0"/>
        <v>45.950000000000045</v>
      </c>
      <c r="O52" s="335">
        <v>1401.83</v>
      </c>
    </row>
    <row r="53" spans="3:15" ht="130.5" customHeight="1">
      <c r="C53" s="284" t="s">
        <v>566</v>
      </c>
      <c r="D53" s="293" t="s">
        <v>604</v>
      </c>
      <c r="E53" s="269" t="s">
        <v>97</v>
      </c>
      <c r="F53" s="271" t="e">
        <f>G53-черн!Z64</f>
        <v>#REF!</v>
      </c>
      <c r="G53" s="271">
        <v>155</v>
      </c>
      <c r="K53" s="316">
        <v>39.98</v>
      </c>
      <c r="L53" s="315"/>
      <c r="M53" s="315"/>
      <c r="N53" s="329">
        <f t="shared" si="0"/>
        <v>0</v>
      </c>
      <c r="O53" s="335">
        <v>39.98</v>
      </c>
    </row>
    <row r="54" spans="3:15" ht="135.75" customHeight="1">
      <c r="C54" s="284" t="s">
        <v>566</v>
      </c>
      <c r="D54" s="294" t="s">
        <v>603</v>
      </c>
      <c r="E54" s="267" t="s">
        <v>98</v>
      </c>
      <c r="F54" s="271" t="e">
        <f>G54-черн!Z65</f>
        <v>#REF!</v>
      </c>
      <c r="G54" s="271">
        <v>155</v>
      </c>
      <c r="K54" s="316">
        <v>39.98</v>
      </c>
      <c r="L54" s="315"/>
      <c r="M54" s="315"/>
      <c r="N54" s="329">
        <f t="shared" si="0"/>
        <v>0</v>
      </c>
      <c r="O54" s="335">
        <v>39.98</v>
      </c>
    </row>
    <row r="55" spans="3:15" ht="130.5" customHeight="1">
      <c r="C55" s="284" t="s">
        <v>566</v>
      </c>
      <c r="D55" s="293" t="s">
        <v>765</v>
      </c>
      <c r="E55" s="326" t="s">
        <v>760</v>
      </c>
      <c r="F55" s="271"/>
      <c r="G55" s="271"/>
      <c r="K55" s="327">
        <f>K56+K58</f>
        <v>90</v>
      </c>
      <c r="L55" s="327">
        <f>L56+L58</f>
        <v>0</v>
      </c>
      <c r="M55" s="327">
        <f>M56+M58</f>
        <v>0</v>
      </c>
      <c r="N55" s="329">
        <f t="shared" si="0"/>
        <v>90</v>
      </c>
      <c r="O55" s="335">
        <f>O56+O58</f>
        <v>0</v>
      </c>
    </row>
    <row r="56" spans="3:15" ht="135.75" customHeight="1">
      <c r="C56" s="284" t="s">
        <v>566</v>
      </c>
      <c r="D56" s="294" t="s">
        <v>766</v>
      </c>
      <c r="E56" s="272" t="s">
        <v>761</v>
      </c>
      <c r="F56" s="271"/>
      <c r="G56" s="271"/>
      <c r="K56" s="316">
        <v>4</v>
      </c>
      <c r="L56" s="325"/>
      <c r="M56" s="325"/>
      <c r="N56" s="329">
        <f t="shared" si="0"/>
        <v>4</v>
      </c>
      <c r="O56" s="336">
        <v>0</v>
      </c>
    </row>
    <row r="57" spans="3:15" ht="135.75" customHeight="1">
      <c r="C57" s="284" t="s">
        <v>566</v>
      </c>
      <c r="D57" s="294" t="s">
        <v>767</v>
      </c>
      <c r="E57" s="267" t="s">
        <v>762</v>
      </c>
      <c r="F57" s="271"/>
      <c r="G57" s="271"/>
      <c r="K57" s="316">
        <v>4</v>
      </c>
      <c r="L57" s="325"/>
      <c r="M57" s="325"/>
      <c r="N57" s="329">
        <f t="shared" si="0"/>
        <v>4</v>
      </c>
      <c r="O57" s="336">
        <v>0</v>
      </c>
    </row>
    <row r="58" spans="3:15" ht="174.75" customHeight="1">
      <c r="C58" s="284" t="s">
        <v>566</v>
      </c>
      <c r="D58" s="294" t="s">
        <v>768</v>
      </c>
      <c r="E58" s="272" t="s">
        <v>763</v>
      </c>
      <c r="F58" s="271"/>
      <c r="G58" s="271"/>
      <c r="K58" s="316">
        <v>86</v>
      </c>
      <c r="L58" s="325"/>
      <c r="M58" s="325"/>
      <c r="N58" s="329">
        <f t="shared" si="0"/>
        <v>86</v>
      </c>
      <c r="O58" s="336">
        <v>0</v>
      </c>
    </row>
    <row r="59" spans="3:15" ht="156" customHeight="1">
      <c r="C59" s="284" t="s">
        <v>566</v>
      </c>
      <c r="D59" s="294" t="s">
        <v>769</v>
      </c>
      <c r="E59" s="272" t="s">
        <v>764</v>
      </c>
      <c r="F59" s="271"/>
      <c r="G59" s="271"/>
      <c r="K59" s="316">
        <v>86</v>
      </c>
      <c r="L59" s="325"/>
      <c r="M59" s="325"/>
      <c r="N59" s="329">
        <f t="shared" si="0"/>
        <v>86</v>
      </c>
      <c r="O59" s="336">
        <v>0</v>
      </c>
    </row>
    <row r="60" spans="3:15" ht="38.25" customHeight="1">
      <c r="C60" s="284">
        <v>498</v>
      </c>
      <c r="D60" s="294" t="s">
        <v>772</v>
      </c>
      <c r="E60" s="269" t="s">
        <v>37</v>
      </c>
      <c r="F60" s="271" t="e">
        <f>G60-черн!Z66</f>
        <v>#REF!</v>
      </c>
      <c r="G60" s="271" t="e">
        <f>G61</f>
        <v>#REF!</v>
      </c>
      <c r="K60" s="316">
        <f>K61</f>
        <v>187.45999999999998</v>
      </c>
      <c r="L60" s="315"/>
      <c r="M60" s="315"/>
      <c r="N60" s="329">
        <f t="shared" si="0"/>
        <v>150.38</v>
      </c>
      <c r="O60" s="335">
        <f>O61</f>
        <v>37.08</v>
      </c>
    </row>
    <row r="61" spans="3:15" ht="18" customHeight="1">
      <c r="C61" s="284">
        <v>498</v>
      </c>
      <c r="D61" s="294" t="s">
        <v>773</v>
      </c>
      <c r="E61" s="267" t="s">
        <v>38</v>
      </c>
      <c r="F61" s="271" t="e">
        <f>G61-черн!Z67</f>
        <v>#REF!</v>
      </c>
      <c r="G61" s="271" t="e">
        <f>G62+#REF!+#REF!+G63</f>
        <v>#REF!</v>
      </c>
      <c r="K61" s="316">
        <f>K62+K63</f>
        <v>187.45999999999998</v>
      </c>
      <c r="L61" s="315"/>
      <c r="M61" s="315"/>
      <c r="N61" s="329">
        <f t="shared" si="0"/>
        <v>150.38</v>
      </c>
      <c r="O61" s="335">
        <f>O62+O63</f>
        <v>37.08</v>
      </c>
    </row>
    <row r="62" spans="3:15" ht="37.5">
      <c r="C62" s="284">
        <v>498</v>
      </c>
      <c r="D62" s="294" t="s">
        <v>774</v>
      </c>
      <c r="E62" s="267" t="s">
        <v>169</v>
      </c>
      <c r="F62" s="271">
        <f>G62-черн!Z68</f>
        <v>83</v>
      </c>
      <c r="G62" s="271">
        <v>129</v>
      </c>
      <c r="K62" s="316">
        <v>20.2</v>
      </c>
      <c r="L62" s="315"/>
      <c r="M62" s="315"/>
      <c r="N62" s="329">
        <f t="shared" si="0"/>
        <v>4.120000000000001</v>
      </c>
      <c r="O62" s="335">
        <v>16.08</v>
      </c>
    </row>
    <row r="63" spans="3:15" ht="43.5" customHeight="1">
      <c r="C63" s="284">
        <v>498</v>
      </c>
      <c r="D63" s="294" t="s">
        <v>775</v>
      </c>
      <c r="E63" s="289" t="s">
        <v>512</v>
      </c>
      <c r="F63" s="271">
        <f>G63-черн!Z71</f>
        <v>-83.19999999999999</v>
      </c>
      <c r="G63" s="271">
        <v>125</v>
      </c>
      <c r="K63" s="316">
        <f>K64+K65</f>
        <v>167.26</v>
      </c>
      <c r="L63" s="315"/>
      <c r="M63" s="315"/>
      <c r="N63" s="329">
        <f t="shared" si="0"/>
        <v>146.26</v>
      </c>
      <c r="O63" s="335">
        <v>21</v>
      </c>
    </row>
    <row r="64" spans="3:15" ht="24.75" customHeight="1">
      <c r="C64" s="284">
        <v>498</v>
      </c>
      <c r="D64" s="294" t="s">
        <v>776</v>
      </c>
      <c r="E64" s="289" t="s">
        <v>770</v>
      </c>
      <c r="F64" s="271"/>
      <c r="G64" s="271"/>
      <c r="K64" s="316">
        <v>165.26</v>
      </c>
      <c r="L64" s="315"/>
      <c r="M64" s="315"/>
      <c r="N64" s="329">
        <f t="shared" si="0"/>
        <v>165.26</v>
      </c>
      <c r="O64" s="335"/>
    </row>
    <row r="65" spans="3:15" ht="36.75" customHeight="1">
      <c r="C65" s="284">
        <v>498</v>
      </c>
      <c r="D65" s="294" t="s">
        <v>777</v>
      </c>
      <c r="E65" s="289" t="s">
        <v>771</v>
      </c>
      <c r="F65" s="271"/>
      <c r="G65" s="271"/>
      <c r="K65" s="316">
        <v>2</v>
      </c>
      <c r="L65" s="315"/>
      <c r="M65" s="315"/>
      <c r="N65" s="329">
        <f t="shared" si="0"/>
        <v>2</v>
      </c>
      <c r="O65" s="335"/>
    </row>
    <row r="66" spans="3:15" ht="56.25">
      <c r="C66" s="284" t="s">
        <v>566</v>
      </c>
      <c r="D66" s="293" t="s">
        <v>606</v>
      </c>
      <c r="E66" s="269" t="s">
        <v>39</v>
      </c>
      <c r="F66" s="271" t="e">
        <f>G66-черн!Z72</f>
        <v>#REF!</v>
      </c>
      <c r="G66" s="271">
        <v>266</v>
      </c>
      <c r="K66" s="316">
        <v>72.1</v>
      </c>
      <c r="L66" s="315"/>
      <c r="M66" s="315"/>
      <c r="N66" s="329">
        <f t="shared" si="0"/>
        <v>0</v>
      </c>
      <c r="O66" s="335">
        <v>72.1</v>
      </c>
    </row>
    <row r="67" spans="3:15" ht="37.5">
      <c r="C67" s="284" t="s">
        <v>566</v>
      </c>
      <c r="D67" s="293" t="s">
        <v>607</v>
      </c>
      <c r="E67" s="269" t="s">
        <v>44</v>
      </c>
      <c r="F67" s="271" t="e">
        <f>G67-черн!Z76</f>
        <v>#REF!</v>
      </c>
      <c r="G67" s="271">
        <v>266</v>
      </c>
      <c r="K67" s="316">
        <v>72.1</v>
      </c>
      <c r="L67" s="315"/>
      <c r="M67" s="315"/>
      <c r="N67" s="329">
        <f t="shared" si="0"/>
        <v>0</v>
      </c>
      <c r="O67" s="335">
        <v>72.1</v>
      </c>
    </row>
    <row r="68" spans="3:15" ht="56.25">
      <c r="C68" s="284" t="s">
        <v>566</v>
      </c>
      <c r="D68" s="294" t="s">
        <v>608</v>
      </c>
      <c r="E68" s="267" t="s">
        <v>172</v>
      </c>
      <c r="F68" s="271" t="e">
        <f>G68-черн!Z77</f>
        <v>#REF!</v>
      </c>
      <c r="G68" s="271">
        <v>266</v>
      </c>
      <c r="K68" s="316">
        <v>72.1</v>
      </c>
      <c r="L68" s="315"/>
      <c r="M68" s="315"/>
      <c r="N68" s="329">
        <f t="shared" si="0"/>
        <v>0</v>
      </c>
      <c r="O68" s="335">
        <v>72.1</v>
      </c>
    </row>
    <row r="69" spans="3:15" ht="37.5">
      <c r="C69" s="284" t="s">
        <v>566</v>
      </c>
      <c r="D69" s="293" t="s">
        <v>609</v>
      </c>
      <c r="E69" s="269" t="s">
        <v>47</v>
      </c>
      <c r="F69" s="271" t="e">
        <f>G69-черн!Z82</f>
        <v>#REF!</v>
      </c>
      <c r="G69" s="271" t="e">
        <f>#REF!+#REF!+#REF!+#REF!+#REF!</f>
        <v>#REF!</v>
      </c>
      <c r="K69" s="316">
        <f>K70+K85+K87+K90</f>
        <v>1421.09</v>
      </c>
      <c r="L69" s="315">
        <f>L70+L85+L87+L90</f>
        <v>0</v>
      </c>
      <c r="M69" s="315">
        <f>M70+M85+M87+M90</f>
        <v>0</v>
      </c>
      <c r="N69" s="329">
        <f t="shared" si="0"/>
        <v>28.089999999999918</v>
      </c>
      <c r="O69" s="335">
        <f>O70+O85+O87+O90</f>
        <v>1393</v>
      </c>
    </row>
    <row r="70" spans="3:15" ht="64.5" customHeight="1">
      <c r="C70" s="284" t="s">
        <v>612</v>
      </c>
      <c r="D70" s="294" t="s">
        <v>685</v>
      </c>
      <c r="E70" s="267" t="s">
        <v>683</v>
      </c>
      <c r="F70" s="271"/>
      <c r="G70" s="271"/>
      <c r="K70" s="316">
        <f>K71+K73+K74+K76+K78+K80+K82+K84</f>
        <v>376.8</v>
      </c>
      <c r="L70" s="315">
        <f>L71+L73+L74+L76+L78+L80+L82+L84</f>
        <v>0</v>
      </c>
      <c r="M70" s="315">
        <f>M71+M73+M74+M76+M78+M80+M82+M84</f>
        <v>0</v>
      </c>
      <c r="N70" s="329">
        <f t="shared" si="0"/>
        <v>23.80000000000001</v>
      </c>
      <c r="O70" s="335">
        <f>O71+O73+O74+O76+O78+O80+O82+O84</f>
        <v>353</v>
      </c>
    </row>
    <row r="71" spans="3:15" ht="100.5" customHeight="1">
      <c r="C71" s="284" t="s">
        <v>612</v>
      </c>
      <c r="D71" s="294" t="s">
        <v>686</v>
      </c>
      <c r="E71" s="267" t="s">
        <v>684</v>
      </c>
      <c r="F71" s="271"/>
      <c r="G71" s="271"/>
      <c r="K71" s="316">
        <v>22</v>
      </c>
      <c r="L71" s="315"/>
      <c r="M71" s="315"/>
      <c r="N71" s="329">
        <f t="shared" si="0"/>
        <v>2</v>
      </c>
      <c r="O71" s="335">
        <v>20</v>
      </c>
    </row>
    <row r="72" spans="3:15" ht="131.25" customHeight="1">
      <c r="C72" s="284" t="s">
        <v>612</v>
      </c>
      <c r="D72" s="294" t="s">
        <v>687</v>
      </c>
      <c r="E72" s="272" t="s">
        <v>664</v>
      </c>
      <c r="F72" s="271"/>
      <c r="G72" s="271"/>
      <c r="K72" s="316">
        <v>22</v>
      </c>
      <c r="L72" s="315"/>
      <c r="M72" s="315"/>
      <c r="N72" s="329">
        <f t="shared" si="0"/>
        <v>2</v>
      </c>
      <c r="O72" s="335">
        <v>20</v>
      </c>
    </row>
    <row r="73" spans="3:15" ht="129" customHeight="1">
      <c r="C73" s="284" t="s">
        <v>612</v>
      </c>
      <c r="D73" s="294" t="s">
        <v>688</v>
      </c>
      <c r="E73" s="267" t="s">
        <v>665</v>
      </c>
      <c r="F73" s="271"/>
      <c r="G73" s="271"/>
      <c r="K73" s="316">
        <v>31</v>
      </c>
      <c r="L73" s="315"/>
      <c r="M73" s="315"/>
      <c r="N73" s="329">
        <f t="shared" si="0"/>
        <v>3</v>
      </c>
      <c r="O73" s="335">
        <v>28</v>
      </c>
    </row>
    <row r="74" spans="3:15" ht="167.25" customHeight="1">
      <c r="C74" s="284" t="s">
        <v>612</v>
      </c>
      <c r="D74" s="294" t="s">
        <v>689</v>
      </c>
      <c r="E74" s="272" t="s">
        <v>666</v>
      </c>
      <c r="F74" s="271"/>
      <c r="G74" s="271"/>
      <c r="K74" s="316">
        <v>31</v>
      </c>
      <c r="L74" s="315"/>
      <c r="M74" s="315"/>
      <c r="N74" s="329">
        <f aca="true" t="shared" si="1" ref="N74:N135">K74-O74</f>
        <v>3</v>
      </c>
      <c r="O74" s="335">
        <v>28</v>
      </c>
    </row>
    <row r="75" spans="3:15" ht="100.5" customHeight="1">
      <c r="C75" s="284" t="s">
        <v>612</v>
      </c>
      <c r="D75" s="294" t="s">
        <v>690</v>
      </c>
      <c r="E75" s="267" t="s">
        <v>667</v>
      </c>
      <c r="F75" s="271"/>
      <c r="G75" s="271"/>
      <c r="K75" s="316">
        <v>16</v>
      </c>
      <c r="L75" s="315"/>
      <c r="M75" s="315"/>
      <c r="N75" s="329">
        <f t="shared" si="1"/>
        <v>2</v>
      </c>
      <c r="O75" s="335">
        <v>14</v>
      </c>
    </row>
    <row r="76" spans="3:15" ht="123.75" customHeight="1">
      <c r="C76" s="284" t="s">
        <v>612</v>
      </c>
      <c r="D76" s="294" t="s">
        <v>691</v>
      </c>
      <c r="E76" s="272" t="s">
        <v>668</v>
      </c>
      <c r="F76" s="271"/>
      <c r="G76" s="271"/>
      <c r="K76" s="316">
        <v>16</v>
      </c>
      <c r="L76" s="315"/>
      <c r="M76" s="315"/>
      <c r="N76" s="329">
        <f t="shared" si="1"/>
        <v>2</v>
      </c>
      <c r="O76" s="335">
        <v>14</v>
      </c>
    </row>
    <row r="77" spans="3:15" ht="117.75" customHeight="1">
      <c r="C77" s="284" t="s">
        <v>612</v>
      </c>
      <c r="D77" s="294" t="s">
        <v>692</v>
      </c>
      <c r="E77" s="267" t="s">
        <v>669</v>
      </c>
      <c r="F77" s="271"/>
      <c r="G77" s="271"/>
      <c r="K77" s="316">
        <v>24</v>
      </c>
      <c r="L77" s="315"/>
      <c r="M77" s="315"/>
      <c r="N77" s="329">
        <f t="shared" si="1"/>
        <v>4</v>
      </c>
      <c r="O77" s="335">
        <v>20</v>
      </c>
    </row>
    <row r="78" spans="3:15" ht="151.5" customHeight="1">
      <c r="C78" s="284" t="s">
        <v>612</v>
      </c>
      <c r="D78" s="294" t="s">
        <v>693</v>
      </c>
      <c r="E78" s="272" t="s">
        <v>670</v>
      </c>
      <c r="F78" s="271"/>
      <c r="G78" s="271"/>
      <c r="K78" s="316">
        <v>24</v>
      </c>
      <c r="L78" s="315"/>
      <c r="M78" s="315"/>
      <c r="N78" s="329">
        <f t="shared" si="1"/>
        <v>4</v>
      </c>
      <c r="O78" s="335">
        <v>20</v>
      </c>
    </row>
    <row r="79" spans="3:15" ht="123" customHeight="1">
      <c r="C79" s="284" t="s">
        <v>612</v>
      </c>
      <c r="D79" s="294" t="s">
        <v>694</v>
      </c>
      <c r="E79" s="267" t="s">
        <v>671</v>
      </c>
      <c r="F79" s="271"/>
      <c r="G79" s="271"/>
      <c r="K79" s="316">
        <v>7.5</v>
      </c>
      <c r="L79" s="315"/>
      <c r="M79" s="315"/>
      <c r="N79" s="329">
        <f t="shared" si="1"/>
        <v>2.5</v>
      </c>
      <c r="O79" s="335">
        <v>5</v>
      </c>
    </row>
    <row r="80" spans="3:15" ht="186.75" customHeight="1">
      <c r="C80" s="284" t="s">
        <v>612</v>
      </c>
      <c r="D80" s="294" t="s">
        <v>695</v>
      </c>
      <c r="E80" s="272" t="s">
        <v>672</v>
      </c>
      <c r="F80" s="271"/>
      <c r="G80" s="271"/>
      <c r="K80" s="316">
        <v>7.5</v>
      </c>
      <c r="L80" s="315"/>
      <c r="M80" s="315"/>
      <c r="N80" s="329">
        <f t="shared" si="1"/>
        <v>2.5</v>
      </c>
      <c r="O80" s="335">
        <v>5</v>
      </c>
    </row>
    <row r="81" spans="3:15" ht="99" customHeight="1">
      <c r="C81" s="284" t="s">
        <v>612</v>
      </c>
      <c r="D81" s="294" t="s">
        <v>696</v>
      </c>
      <c r="E81" s="267" t="s">
        <v>673</v>
      </c>
      <c r="F81" s="271"/>
      <c r="G81" s="271"/>
      <c r="K81" s="316">
        <v>30.3</v>
      </c>
      <c r="L81" s="315"/>
      <c r="M81" s="315"/>
      <c r="N81" s="329">
        <f t="shared" si="1"/>
        <v>2.3000000000000007</v>
      </c>
      <c r="O81" s="335">
        <v>28</v>
      </c>
    </row>
    <row r="82" spans="3:15" ht="138" customHeight="1">
      <c r="C82" s="284" t="s">
        <v>612</v>
      </c>
      <c r="D82" s="294" t="s">
        <v>697</v>
      </c>
      <c r="E82" s="272" t="s">
        <v>674</v>
      </c>
      <c r="F82" s="271"/>
      <c r="G82" s="271"/>
      <c r="K82" s="316">
        <v>30.3</v>
      </c>
      <c r="L82" s="315"/>
      <c r="M82" s="315"/>
      <c r="N82" s="329">
        <f t="shared" si="1"/>
        <v>2.3000000000000007</v>
      </c>
      <c r="O82" s="335">
        <v>28</v>
      </c>
    </row>
    <row r="83" spans="3:15" ht="126" customHeight="1">
      <c r="C83" s="284" t="s">
        <v>612</v>
      </c>
      <c r="D83" s="294" t="s">
        <v>698</v>
      </c>
      <c r="E83" s="267" t="s">
        <v>675</v>
      </c>
      <c r="F83" s="271"/>
      <c r="G83" s="271"/>
      <c r="K83" s="316">
        <v>215</v>
      </c>
      <c r="L83" s="315"/>
      <c r="M83" s="315"/>
      <c r="N83" s="329">
        <f t="shared" si="1"/>
        <v>5</v>
      </c>
      <c r="O83" s="335">
        <v>210</v>
      </c>
    </row>
    <row r="84" spans="3:15" ht="153" customHeight="1">
      <c r="C84" s="284" t="s">
        <v>612</v>
      </c>
      <c r="D84" s="294" t="s">
        <v>699</v>
      </c>
      <c r="E84" s="272" t="s">
        <v>676</v>
      </c>
      <c r="F84" s="271"/>
      <c r="G84" s="271"/>
      <c r="K84" s="316">
        <v>215</v>
      </c>
      <c r="L84" s="315"/>
      <c r="M84" s="315"/>
      <c r="N84" s="329">
        <f t="shared" si="1"/>
        <v>5</v>
      </c>
      <c r="O84" s="335">
        <v>210</v>
      </c>
    </row>
    <row r="85" spans="3:15" ht="64.5" customHeight="1">
      <c r="C85" s="284" t="s">
        <v>612</v>
      </c>
      <c r="D85" s="294" t="s">
        <v>700</v>
      </c>
      <c r="E85" s="267" t="s">
        <v>677</v>
      </c>
      <c r="F85" s="271"/>
      <c r="G85" s="271"/>
      <c r="K85" s="316">
        <f>K86</f>
        <v>240</v>
      </c>
      <c r="L85" s="315">
        <f>L86</f>
        <v>0</v>
      </c>
      <c r="M85" s="315">
        <f>M86</f>
        <v>0</v>
      </c>
      <c r="N85" s="329">
        <f t="shared" si="1"/>
        <v>0</v>
      </c>
      <c r="O85" s="335">
        <f>O86</f>
        <v>240</v>
      </c>
    </row>
    <row r="86" spans="3:15" ht="99.75" customHeight="1">
      <c r="C86" s="284" t="s">
        <v>612</v>
      </c>
      <c r="D86" s="294" t="s">
        <v>701</v>
      </c>
      <c r="E86" s="267" t="s">
        <v>663</v>
      </c>
      <c r="F86" s="271"/>
      <c r="G86" s="271"/>
      <c r="K86" s="316">
        <v>240</v>
      </c>
      <c r="L86" s="315"/>
      <c r="M86" s="315"/>
      <c r="N86" s="329">
        <f t="shared" si="1"/>
        <v>0</v>
      </c>
      <c r="O86" s="335">
        <v>240</v>
      </c>
    </row>
    <row r="87" spans="3:15" ht="53.25" customHeight="1">
      <c r="C87" s="284" t="s">
        <v>612</v>
      </c>
      <c r="D87" s="294" t="s">
        <v>702</v>
      </c>
      <c r="E87" s="267" t="s">
        <v>678</v>
      </c>
      <c r="F87" s="271"/>
      <c r="G87" s="271"/>
      <c r="K87" s="316">
        <f>K88</f>
        <v>247.29</v>
      </c>
      <c r="L87" s="315">
        <f>L88</f>
        <v>0</v>
      </c>
      <c r="M87" s="315">
        <f>M88</f>
        <v>0</v>
      </c>
      <c r="N87" s="329">
        <f t="shared" si="1"/>
        <v>-2.710000000000008</v>
      </c>
      <c r="O87" s="335">
        <f>O88</f>
        <v>250</v>
      </c>
    </row>
    <row r="88" spans="3:15" ht="126" customHeight="1">
      <c r="C88" s="284" t="s">
        <v>612</v>
      </c>
      <c r="D88" s="294" t="s">
        <v>703</v>
      </c>
      <c r="E88" s="267" t="s">
        <v>679</v>
      </c>
      <c r="F88" s="271"/>
      <c r="G88" s="271"/>
      <c r="K88" s="316">
        <v>247.29</v>
      </c>
      <c r="L88" s="315"/>
      <c r="M88" s="315"/>
      <c r="N88" s="329">
        <f t="shared" si="1"/>
        <v>-2.710000000000008</v>
      </c>
      <c r="O88" s="335">
        <v>250</v>
      </c>
    </row>
    <row r="89" spans="3:15" ht="99.75" customHeight="1">
      <c r="C89" s="284" t="s">
        <v>612</v>
      </c>
      <c r="D89" s="294" t="s">
        <v>704</v>
      </c>
      <c r="E89" s="267" t="s">
        <v>680</v>
      </c>
      <c r="F89" s="271"/>
      <c r="G89" s="271"/>
      <c r="K89" s="316">
        <v>247.29</v>
      </c>
      <c r="L89" s="315"/>
      <c r="M89" s="315"/>
      <c r="N89" s="329">
        <f t="shared" si="1"/>
        <v>-2.710000000000008</v>
      </c>
      <c r="O89" s="335">
        <v>250</v>
      </c>
    </row>
    <row r="90" spans="3:15" ht="42" customHeight="1">
      <c r="C90" s="284" t="s">
        <v>612</v>
      </c>
      <c r="D90" s="294" t="s">
        <v>705</v>
      </c>
      <c r="E90" s="267" t="s">
        <v>681</v>
      </c>
      <c r="F90" s="271"/>
      <c r="G90" s="271"/>
      <c r="K90" s="316">
        <f>K91</f>
        <v>557</v>
      </c>
      <c r="L90" s="315">
        <f>L91</f>
        <v>0</v>
      </c>
      <c r="M90" s="315">
        <f>M91</f>
        <v>0</v>
      </c>
      <c r="N90" s="329">
        <f t="shared" si="1"/>
        <v>7</v>
      </c>
      <c r="O90" s="335">
        <f>O91</f>
        <v>550</v>
      </c>
    </row>
    <row r="91" spans="3:15" ht="156.75" customHeight="1">
      <c r="C91" s="284" t="s">
        <v>612</v>
      </c>
      <c r="D91" s="294" t="s">
        <v>706</v>
      </c>
      <c r="E91" s="272" t="s">
        <v>682</v>
      </c>
      <c r="F91" s="271"/>
      <c r="G91" s="271"/>
      <c r="K91" s="316">
        <v>557</v>
      </c>
      <c r="L91" s="315"/>
      <c r="M91" s="315"/>
      <c r="N91" s="329">
        <f t="shared" si="1"/>
        <v>7</v>
      </c>
      <c r="O91" s="335">
        <v>550</v>
      </c>
    </row>
    <row r="92" spans="3:15" ht="18.75">
      <c r="C92" s="284" t="s">
        <v>566</v>
      </c>
      <c r="D92" s="293" t="s">
        <v>610</v>
      </c>
      <c r="E92" s="269" t="s">
        <v>76</v>
      </c>
      <c r="F92" s="271" t="e">
        <f>G92-'[1]черн'!Z105</f>
        <v>#REF!</v>
      </c>
      <c r="G92" s="271" t="e">
        <f>G93</f>
        <v>#REF!</v>
      </c>
      <c r="K92" s="316">
        <f>K93</f>
        <v>883008.5000000002</v>
      </c>
      <c r="L92" s="315"/>
      <c r="M92" s="315"/>
      <c r="N92" s="329">
        <f t="shared" si="1"/>
        <v>-61005.599999999744</v>
      </c>
      <c r="O92" s="335">
        <f>O93</f>
        <v>944014.1</v>
      </c>
    </row>
    <row r="93" spans="3:15" ht="56.25">
      <c r="C93" s="284" t="s">
        <v>566</v>
      </c>
      <c r="D93" s="293" t="s">
        <v>611</v>
      </c>
      <c r="E93" s="269" t="s">
        <v>77</v>
      </c>
      <c r="F93" s="271" t="e">
        <f>G93-'[1]черн'!Z106</f>
        <v>#REF!</v>
      </c>
      <c r="G93" s="271" t="e">
        <f>G94+G99+G119+#REF!</f>
        <v>#REF!</v>
      </c>
      <c r="K93" s="316">
        <f>K94+K99+K118+K127</f>
        <v>883008.5000000002</v>
      </c>
      <c r="L93" s="315"/>
      <c r="M93" s="315"/>
      <c r="N93" s="329">
        <f t="shared" si="1"/>
        <v>-61005.599999999744</v>
      </c>
      <c r="O93" s="335">
        <f>O94+O99+O118+O127</f>
        <v>944014.1</v>
      </c>
    </row>
    <row r="94" spans="3:15" ht="37.5">
      <c r="C94" s="284" t="s">
        <v>566</v>
      </c>
      <c r="D94" s="293" t="s">
        <v>645</v>
      </c>
      <c r="E94" s="269" t="s">
        <v>78</v>
      </c>
      <c r="F94" s="271">
        <f>G94-'[1]черн'!Z107</f>
        <v>69513.70000000001</v>
      </c>
      <c r="G94" s="271">
        <f>G95</f>
        <v>136746.2</v>
      </c>
      <c r="K94" s="316">
        <f>K95+K97</f>
        <v>277636.9</v>
      </c>
      <c r="L94" s="315"/>
      <c r="M94" s="315"/>
      <c r="N94" s="329">
        <f t="shared" si="1"/>
        <v>7369.900000000023</v>
      </c>
      <c r="O94" s="335">
        <f>O95+O97</f>
        <v>270267</v>
      </c>
    </row>
    <row r="95" spans="3:15" ht="37.5">
      <c r="C95" s="284" t="s">
        <v>566</v>
      </c>
      <c r="D95" s="293" t="s">
        <v>647</v>
      </c>
      <c r="E95" s="267" t="s">
        <v>79</v>
      </c>
      <c r="F95" s="271" t="e">
        <f>G95-'[1]черн'!Z108</f>
        <v>#REF!</v>
      </c>
      <c r="G95" s="277">
        <f>G96</f>
        <v>136746.2</v>
      </c>
      <c r="H95" s="265"/>
      <c r="I95" s="68"/>
      <c r="J95" s="68"/>
      <c r="K95" s="316">
        <f>K96</f>
        <v>277636.9</v>
      </c>
      <c r="L95" s="315"/>
      <c r="M95" s="315"/>
      <c r="N95" s="329">
        <f t="shared" si="1"/>
        <v>8869.900000000023</v>
      </c>
      <c r="O95" s="335">
        <f>O96</f>
        <v>268767</v>
      </c>
    </row>
    <row r="96" spans="3:15" ht="37.5">
      <c r="C96" s="284" t="s">
        <v>566</v>
      </c>
      <c r="D96" s="294" t="s">
        <v>646</v>
      </c>
      <c r="E96" s="267" t="s">
        <v>80</v>
      </c>
      <c r="F96" s="271" t="e">
        <f>G96-'[1]черн'!Z109</f>
        <v>#REF!</v>
      </c>
      <c r="G96" s="277">
        <v>136746.2</v>
      </c>
      <c r="H96" s="265"/>
      <c r="I96" s="68"/>
      <c r="J96" s="264"/>
      <c r="K96" s="316">
        <v>277636.9</v>
      </c>
      <c r="L96" s="315"/>
      <c r="M96" s="315"/>
      <c r="N96" s="329">
        <f t="shared" si="1"/>
        <v>8869.900000000023</v>
      </c>
      <c r="O96" s="335">
        <v>268767</v>
      </c>
    </row>
    <row r="97" spans="3:15" ht="45" customHeight="1">
      <c r="C97" s="284" t="s">
        <v>566</v>
      </c>
      <c r="D97" s="294" t="s">
        <v>752</v>
      </c>
      <c r="E97" s="267" t="s">
        <v>81</v>
      </c>
      <c r="F97" s="271"/>
      <c r="G97" s="277"/>
      <c r="H97" s="265"/>
      <c r="I97" s="68"/>
      <c r="J97" s="264"/>
      <c r="K97" s="316">
        <v>0</v>
      </c>
      <c r="L97" s="315"/>
      <c r="M97" s="315"/>
      <c r="N97" s="329">
        <f t="shared" si="1"/>
        <v>-1500</v>
      </c>
      <c r="O97" s="335">
        <v>1500</v>
      </c>
    </row>
    <row r="98" spans="3:15" ht="56.25">
      <c r="C98" s="284" t="s">
        <v>566</v>
      </c>
      <c r="D98" s="294" t="s">
        <v>752</v>
      </c>
      <c r="E98" s="267" t="s">
        <v>82</v>
      </c>
      <c r="F98" s="271"/>
      <c r="G98" s="277"/>
      <c r="H98" s="265"/>
      <c r="I98" s="68"/>
      <c r="J98" s="264"/>
      <c r="K98" s="316">
        <v>0</v>
      </c>
      <c r="L98" s="315"/>
      <c r="M98" s="315"/>
      <c r="N98" s="329">
        <f t="shared" si="1"/>
        <v>-1500</v>
      </c>
      <c r="O98" s="335">
        <v>1500</v>
      </c>
    </row>
    <row r="99" spans="3:15" s="237" customFormat="1" ht="60" customHeight="1">
      <c r="C99" s="284" t="s">
        <v>566</v>
      </c>
      <c r="D99" s="299" t="s">
        <v>780</v>
      </c>
      <c r="E99" s="278" t="s">
        <v>83</v>
      </c>
      <c r="F99" s="271" t="e">
        <f>G99-'[1]черн'!Z112</f>
        <v>#REF!</v>
      </c>
      <c r="G99" s="277" t="e">
        <f>#REF!+#REF!</f>
        <v>#REF!</v>
      </c>
      <c r="H99" s="265"/>
      <c r="I99" s="68"/>
      <c r="J99" s="68"/>
      <c r="K99" s="316">
        <f>K100+K102+K106+K108+K110+K112+K116</f>
        <v>123507.40000000002</v>
      </c>
      <c r="L99" s="315"/>
      <c r="M99" s="315"/>
      <c r="N99" s="329">
        <f t="shared" si="1"/>
        <v>-63280.79999999999</v>
      </c>
      <c r="O99" s="335">
        <f>O100+O102+O106+O108+O110+O112+O116</f>
        <v>186788.2</v>
      </c>
    </row>
    <row r="100" spans="3:15" s="237" customFormat="1" ht="168" customHeight="1">
      <c r="C100" s="284" t="s">
        <v>725</v>
      </c>
      <c r="D100" s="294" t="s">
        <v>740</v>
      </c>
      <c r="E100" s="312" t="s">
        <v>738</v>
      </c>
      <c r="F100" s="271"/>
      <c r="G100" s="277"/>
      <c r="H100" s="68"/>
      <c r="I100" s="68"/>
      <c r="J100" s="68"/>
      <c r="K100" s="316">
        <v>0</v>
      </c>
      <c r="L100" s="315"/>
      <c r="M100" s="315"/>
      <c r="N100" s="329">
        <f t="shared" si="1"/>
        <v>-51788</v>
      </c>
      <c r="O100" s="335">
        <f>O101</f>
        <v>51788</v>
      </c>
    </row>
    <row r="101" spans="3:15" s="237" customFormat="1" ht="169.5" customHeight="1">
      <c r="C101" s="284" t="s">
        <v>725</v>
      </c>
      <c r="D101" s="294" t="s">
        <v>741</v>
      </c>
      <c r="E101" s="312" t="s">
        <v>739</v>
      </c>
      <c r="F101" s="271"/>
      <c r="G101" s="277"/>
      <c r="H101" s="68"/>
      <c r="I101" s="68"/>
      <c r="J101" s="68"/>
      <c r="K101" s="316">
        <v>0</v>
      </c>
      <c r="L101" s="315"/>
      <c r="M101" s="315"/>
      <c r="N101" s="329">
        <f t="shared" si="1"/>
        <v>-51788</v>
      </c>
      <c r="O101" s="335">
        <v>51788</v>
      </c>
    </row>
    <row r="102" spans="3:15" s="237" customFormat="1" ht="129" customHeight="1">
      <c r="C102" s="284" t="s">
        <v>725</v>
      </c>
      <c r="D102" s="294" t="s">
        <v>745</v>
      </c>
      <c r="E102" s="312" t="s">
        <v>742</v>
      </c>
      <c r="F102" s="271"/>
      <c r="G102" s="277"/>
      <c r="H102" s="68"/>
      <c r="I102" s="68"/>
      <c r="J102" s="68"/>
      <c r="K102" s="316">
        <f>K103</f>
        <v>9917.3</v>
      </c>
      <c r="L102" s="315"/>
      <c r="M102" s="315"/>
      <c r="N102" s="329">
        <f t="shared" si="1"/>
        <v>-41666.3</v>
      </c>
      <c r="O102" s="335">
        <v>51583.6</v>
      </c>
    </row>
    <row r="103" spans="3:15" s="237" customFormat="1" ht="126.75" customHeight="1">
      <c r="C103" s="284" t="s">
        <v>725</v>
      </c>
      <c r="D103" s="294" t="s">
        <v>744</v>
      </c>
      <c r="E103" s="312" t="s">
        <v>743</v>
      </c>
      <c r="F103" s="271"/>
      <c r="G103" s="277"/>
      <c r="H103" s="68"/>
      <c r="I103" s="68"/>
      <c r="J103" s="68"/>
      <c r="K103" s="316">
        <v>9917.3</v>
      </c>
      <c r="L103" s="315"/>
      <c r="M103" s="315"/>
      <c r="N103" s="329">
        <f t="shared" si="1"/>
        <v>-41666.3</v>
      </c>
      <c r="O103" s="335">
        <v>51583.6</v>
      </c>
    </row>
    <row r="104" spans="3:15" s="237" customFormat="1" ht="89.25" customHeight="1">
      <c r="C104" s="284" t="s">
        <v>566</v>
      </c>
      <c r="D104" s="294" t="s">
        <v>630</v>
      </c>
      <c r="E104" s="267" t="s">
        <v>619</v>
      </c>
      <c r="F104" s="271"/>
      <c r="G104" s="271"/>
      <c r="K104" s="316">
        <v>0</v>
      </c>
      <c r="L104" s="315"/>
      <c r="M104" s="315"/>
      <c r="N104" s="329">
        <f t="shared" si="1"/>
        <v>0</v>
      </c>
      <c r="O104" s="335">
        <v>0</v>
      </c>
    </row>
    <row r="105" spans="3:15" s="237" customFormat="1" ht="93.75">
      <c r="C105" s="284" t="s">
        <v>566</v>
      </c>
      <c r="D105" s="294" t="s">
        <v>631</v>
      </c>
      <c r="E105" s="267" t="s">
        <v>618</v>
      </c>
      <c r="F105" s="271"/>
      <c r="G105" s="271"/>
      <c r="K105" s="316">
        <v>0</v>
      </c>
      <c r="L105" s="315"/>
      <c r="M105" s="315"/>
      <c r="N105" s="329">
        <f t="shared" si="1"/>
        <v>0</v>
      </c>
      <c r="O105" s="335">
        <v>0</v>
      </c>
    </row>
    <row r="106" spans="3:15" s="237" customFormat="1" ht="80.25" customHeight="1">
      <c r="C106" s="284" t="s">
        <v>566</v>
      </c>
      <c r="D106" s="294" t="s">
        <v>779</v>
      </c>
      <c r="E106" s="267" t="s">
        <v>707</v>
      </c>
      <c r="F106" s="271"/>
      <c r="G106" s="271"/>
      <c r="K106" s="316">
        <v>18747</v>
      </c>
      <c r="L106" s="315"/>
      <c r="M106" s="315"/>
      <c r="N106" s="329">
        <f t="shared" si="1"/>
        <v>-688.7000000000007</v>
      </c>
      <c r="O106" s="335">
        <f>O107</f>
        <v>19435.7</v>
      </c>
    </row>
    <row r="107" spans="3:15" s="237" customFormat="1" ht="96" customHeight="1">
      <c r="C107" s="284" t="s">
        <v>709</v>
      </c>
      <c r="D107" s="294" t="s">
        <v>710</v>
      </c>
      <c r="E107" s="267" t="s">
        <v>708</v>
      </c>
      <c r="F107" s="271"/>
      <c r="G107" s="271"/>
      <c r="K107" s="316">
        <v>18747</v>
      </c>
      <c r="L107" s="315"/>
      <c r="M107" s="315"/>
      <c r="N107" s="329">
        <f t="shared" si="1"/>
        <v>-688.7000000000007</v>
      </c>
      <c r="O107" s="335">
        <f>3597.8+15837.9</f>
        <v>19435.7</v>
      </c>
    </row>
    <row r="108" spans="3:15" s="237" customFormat="1" ht="75">
      <c r="C108" s="284" t="s">
        <v>566</v>
      </c>
      <c r="D108" s="296" t="s">
        <v>634</v>
      </c>
      <c r="E108" s="267" t="s">
        <v>632</v>
      </c>
      <c r="F108" s="271"/>
      <c r="G108" s="271"/>
      <c r="K108" s="316">
        <v>526.5</v>
      </c>
      <c r="L108" s="315"/>
      <c r="M108" s="315"/>
      <c r="N108" s="329">
        <f t="shared" si="1"/>
        <v>-39.299999999999955</v>
      </c>
      <c r="O108" s="335">
        <v>565.8</v>
      </c>
    </row>
    <row r="109" spans="3:15" s="237" customFormat="1" ht="93.75">
      <c r="C109" s="284" t="s">
        <v>566</v>
      </c>
      <c r="D109" s="296" t="s">
        <v>635</v>
      </c>
      <c r="E109" s="267" t="s">
        <v>633</v>
      </c>
      <c r="F109" s="271"/>
      <c r="G109" s="271"/>
      <c r="K109" s="316">
        <v>526.5</v>
      </c>
      <c r="L109" s="315"/>
      <c r="M109" s="315"/>
      <c r="N109" s="329">
        <f t="shared" si="1"/>
        <v>-39.299999999999955</v>
      </c>
      <c r="O109" s="335">
        <v>565.8</v>
      </c>
    </row>
    <row r="110" spans="3:15" s="237" customFormat="1" ht="56.25">
      <c r="C110" s="284" t="s">
        <v>566</v>
      </c>
      <c r="D110" s="296" t="s">
        <v>638</v>
      </c>
      <c r="E110" s="267" t="s">
        <v>636</v>
      </c>
      <c r="F110" s="271"/>
      <c r="G110" s="271"/>
      <c r="K110" s="316">
        <v>1959.2</v>
      </c>
      <c r="L110" s="315"/>
      <c r="M110" s="315"/>
      <c r="N110" s="329">
        <f t="shared" si="1"/>
        <v>775.8</v>
      </c>
      <c r="O110" s="335">
        <f>O111</f>
        <v>1183.4</v>
      </c>
    </row>
    <row r="111" spans="3:15" s="237" customFormat="1" ht="55.5" customHeight="1">
      <c r="C111" s="284" t="s">
        <v>566</v>
      </c>
      <c r="D111" s="296" t="s">
        <v>639</v>
      </c>
      <c r="E111" s="267" t="s">
        <v>637</v>
      </c>
      <c r="F111" s="271"/>
      <c r="G111" s="271"/>
      <c r="K111" s="316">
        <v>1959.2</v>
      </c>
      <c r="L111" s="315"/>
      <c r="M111" s="315"/>
      <c r="N111" s="329">
        <f t="shared" si="1"/>
        <v>775.8</v>
      </c>
      <c r="O111" s="335">
        <v>1183.4</v>
      </c>
    </row>
    <row r="112" spans="3:15" s="237" customFormat="1" ht="37.5">
      <c r="C112" s="284" t="s">
        <v>730</v>
      </c>
      <c r="D112" s="296" t="s">
        <v>662</v>
      </c>
      <c r="E112" s="267" t="s">
        <v>661</v>
      </c>
      <c r="F112" s="271"/>
      <c r="G112" s="271"/>
      <c r="K112" s="316">
        <f>K113</f>
        <v>96.9</v>
      </c>
      <c r="L112" s="315"/>
      <c r="M112" s="315"/>
      <c r="N112" s="329">
        <f t="shared" si="1"/>
        <v>-61.900000000000006</v>
      </c>
      <c r="O112" s="335">
        <f>101+57.8</f>
        <v>158.8</v>
      </c>
    </row>
    <row r="113" spans="3:15" s="237" customFormat="1" ht="36" customHeight="1">
      <c r="C113" s="284" t="s">
        <v>730</v>
      </c>
      <c r="D113" s="296" t="s">
        <v>660</v>
      </c>
      <c r="E113" s="267" t="s">
        <v>659</v>
      </c>
      <c r="F113" s="271"/>
      <c r="G113" s="271"/>
      <c r="K113" s="316">
        <f>50.5+46.4</f>
        <v>96.9</v>
      </c>
      <c r="L113" s="315"/>
      <c r="M113" s="315"/>
      <c r="N113" s="329">
        <f t="shared" si="1"/>
        <v>-61.900000000000006</v>
      </c>
      <c r="O113" s="335">
        <f>101+57.8</f>
        <v>158.8</v>
      </c>
    </row>
    <row r="114" spans="3:15" s="237" customFormat="1" ht="37.5" hidden="1">
      <c r="C114" s="284" t="s">
        <v>725</v>
      </c>
      <c r="D114" s="288" t="s">
        <v>726</v>
      </c>
      <c r="E114" s="267" t="s">
        <v>727</v>
      </c>
      <c r="F114" s="271"/>
      <c r="G114" s="271"/>
      <c r="K114" s="316"/>
      <c r="L114" s="315"/>
      <c r="M114" s="315"/>
      <c r="N114" s="329">
        <f t="shared" si="1"/>
        <v>0</v>
      </c>
      <c r="O114" s="335"/>
    </row>
    <row r="115" spans="3:15" s="237" customFormat="1" ht="56.25" hidden="1">
      <c r="C115" s="284" t="s">
        <v>725</v>
      </c>
      <c r="D115" s="288" t="s">
        <v>728</v>
      </c>
      <c r="E115" s="267" t="s">
        <v>729</v>
      </c>
      <c r="F115" s="271"/>
      <c r="G115" s="271"/>
      <c r="K115" s="316"/>
      <c r="L115" s="315"/>
      <c r="M115" s="315"/>
      <c r="N115" s="329">
        <f t="shared" si="1"/>
        <v>0</v>
      </c>
      <c r="O115" s="335"/>
    </row>
    <row r="116" spans="3:15" ht="18.75">
      <c r="C116" s="284" t="s">
        <v>566</v>
      </c>
      <c r="D116" s="294" t="s">
        <v>643</v>
      </c>
      <c r="E116" s="267" t="s">
        <v>466</v>
      </c>
      <c r="F116" s="271"/>
      <c r="G116" s="271"/>
      <c r="H116" s="237"/>
      <c r="I116" s="237"/>
      <c r="J116" s="237"/>
      <c r="K116" s="316">
        <f>K117</f>
        <v>92260.50000000001</v>
      </c>
      <c r="L116" s="315"/>
      <c r="M116" s="315"/>
      <c r="N116" s="329">
        <f t="shared" si="1"/>
        <v>30187.60000000002</v>
      </c>
      <c r="O116" s="335">
        <f>O117</f>
        <v>62072.899999999994</v>
      </c>
    </row>
    <row r="117" spans="3:15" ht="37.5">
      <c r="C117" s="284" t="s">
        <v>566</v>
      </c>
      <c r="D117" s="294" t="s">
        <v>642</v>
      </c>
      <c r="E117" s="267" t="s">
        <v>467</v>
      </c>
      <c r="F117" s="271"/>
      <c r="G117" s="271"/>
      <c r="H117" s="237"/>
      <c r="I117" s="237"/>
      <c r="J117" s="237"/>
      <c r="K117" s="316">
        <f>2491.2+416+657.4+83923.8+2639+2133.1</f>
        <v>92260.50000000001</v>
      </c>
      <c r="L117" s="315"/>
      <c r="M117" s="315"/>
      <c r="N117" s="329">
        <f t="shared" si="1"/>
        <v>30187.60000000002</v>
      </c>
      <c r="O117" s="335">
        <f>2096.2+47492+1200+19.8+1116.2+550+3402+2000+150+1046.7+3000</f>
        <v>62072.899999999994</v>
      </c>
    </row>
    <row r="118" spans="3:15" ht="37.5">
      <c r="C118" s="284" t="s">
        <v>566</v>
      </c>
      <c r="D118" s="294" t="s">
        <v>641</v>
      </c>
      <c r="E118" s="269" t="s">
        <v>624</v>
      </c>
      <c r="F118" s="271" t="e">
        <f>G118-'[1]черн'!Z150</f>
        <v>#VALUE!</v>
      </c>
      <c r="G118" s="271">
        <f>3620.7+665.7</f>
        <v>4286.4</v>
      </c>
      <c r="K118" s="316">
        <f>K119+K121+K123+K125</f>
        <v>452947.80000000016</v>
      </c>
      <c r="L118" s="315"/>
      <c r="M118" s="315"/>
      <c r="N118" s="329">
        <f t="shared" si="1"/>
        <v>72215.50000000017</v>
      </c>
      <c r="O118" s="335">
        <f>O119+O121+O123+O125</f>
        <v>380732.3</v>
      </c>
    </row>
    <row r="119" spans="3:15" ht="56.25">
      <c r="C119" s="284" t="s">
        <v>566</v>
      </c>
      <c r="D119" s="294" t="s">
        <v>658</v>
      </c>
      <c r="E119" s="267" t="s">
        <v>625</v>
      </c>
      <c r="F119" s="271" t="e">
        <f>G119-'[1]черн'!Z151</f>
        <v>#REF!</v>
      </c>
      <c r="G119" s="271" t="e">
        <f>#REF!+#REF!+#REF!+#REF!+#REF!</f>
        <v>#REF!</v>
      </c>
      <c r="K119" s="316">
        <f>K120</f>
        <v>446272.2000000001</v>
      </c>
      <c r="L119" s="315"/>
      <c r="M119" s="315"/>
      <c r="N119" s="329">
        <f t="shared" si="1"/>
        <v>72692.20000000013</v>
      </c>
      <c r="O119" s="335">
        <v>373580</v>
      </c>
    </row>
    <row r="120" spans="3:15" ht="56.25">
      <c r="C120" s="284" t="s">
        <v>566</v>
      </c>
      <c r="D120" s="294" t="s">
        <v>640</v>
      </c>
      <c r="E120" s="267" t="s">
        <v>408</v>
      </c>
      <c r="F120" s="271" t="e">
        <f>G120-'[1]черн'!Y152</f>
        <v>#VALUE!</v>
      </c>
      <c r="G120" s="271" t="s">
        <v>388</v>
      </c>
      <c r="K120" s="316">
        <f>390057.4+2938.2+286+284.4+4827.7+64.9+107.2+3366.6+1040.7+17850.6+24881.3+102.9+396.9+67.4</f>
        <v>446272.2000000001</v>
      </c>
      <c r="L120" s="315"/>
      <c r="M120" s="315"/>
      <c r="N120" s="329">
        <f t="shared" si="1"/>
        <v>72692.20000000013</v>
      </c>
      <c r="O120" s="335">
        <v>373580</v>
      </c>
    </row>
    <row r="121" spans="3:15" ht="112.5">
      <c r="C121" s="284" t="s">
        <v>566</v>
      </c>
      <c r="D121" s="294" t="s">
        <v>649</v>
      </c>
      <c r="E121" s="267" t="s">
        <v>626</v>
      </c>
      <c r="F121" s="271" t="e">
        <f>G121-'[1]черн'!Y154</f>
        <v>#VALUE!</v>
      </c>
      <c r="G121" s="271"/>
      <c r="K121" s="316">
        <f>K122</f>
        <v>4660.9</v>
      </c>
      <c r="L121" s="315"/>
      <c r="M121" s="315"/>
      <c r="N121" s="329">
        <f t="shared" si="1"/>
        <v>1451.9999999999995</v>
      </c>
      <c r="O121" s="335">
        <v>3208.9</v>
      </c>
    </row>
    <row r="122" spans="3:15" ht="131.25">
      <c r="C122" s="284" t="s">
        <v>566</v>
      </c>
      <c r="D122" s="294" t="s">
        <v>650</v>
      </c>
      <c r="E122" s="267" t="s">
        <v>627</v>
      </c>
      <c r="F122" s="271" t="e">
        <f>G122-'[1]черн'!Y155</f>
        <v>#VALUE!</v>
      </c>
      <c r="G122" s="271"/>
      <c r="K122" s="316">
        <v>4660.9</v>
      </c>
      <c r="L122" s="315"/>
      <c r="M122" s="315"/>
      <c r="N122" s="329">
        <f t="shared" si="1"/>
        <v>1451.9999999999995</v>
      </c>
      <c r="O122" s="335">
        <v>3208.9</v>
      </c>
    </row>
    <row r="123" spans="3:15" ht="93.75">
      <c r="C123" s="284" t="s">
        <v>566</v>
      </c>
      <c r="D123" s="300" t="s">
        <v>778</v>
      </c>
      <c r="E123" s="267" t="s">
        <v>629</v>
      </c>
      <c r="F123" s="271"/>
      <c r="G123" s="271"/>
      <c r="K123" s="316">
        <v>4.8</v>
      </c>
      <c r="L123" s="315"/>
      <c r="M123" s="315"/>
      <c r="N123" s="329">
        <f t="shared" si="1"/>
        <v>3.5</v>
      </c>
      <c r="O123" s="335">
        <v>1.3</v>
      </c>
    </row>
    <row r="124" spans="3:15" ht="89.25" customHeight="1">
      <c r="C124" s="284" t="s">
        <v>566</v>
      </c>
      <c r="D124" s="300" t="s">
        <v>652</v>
      </c>
      <c r="E124" s="267" t="s">
        <v>628</v>
      </c>
      <c r="F124" s="271"/>
      <c r="G124" s="271"/>
      <c r="K124" s="316">
        <v>4.8</v>
      </c>
      <c r="L124" s="315"/>
      <c r="M124" s="315"/>
      <c r="N124" s="329">
        <f t="shared" si="1"/>
        <v>3.5</v>
      </c>
      <c r="O124" s="335">
        <v>1.3</v>
      </c>
    </row>
    <row r="125" spans="3:15" ht="89.25" customHeight="1">
      <c r="C125" s="284" t="s">
        <v>566</v>
      </c>
      <c r="D125" s="300" t="s">
        <v>749</v>
      </c>
      <c r="E125" s="267" t="s">
        <v>746</v>
      </c>
      <c r="F125" s="271"/>
      <c r="G125" s="271"/>
      <c r="K125" s="316">
        <v>2009.9</v>
      </c>
      <c r="L125" s="315"/>
      <c r="M125" s="315"/>
      <c r="N125" s="329">
        <f t="shared" si="1"/>
        <v>-1932.1999999999998</v>
      </c>
      <c r="O125" s="335">
        <v>3942.1</v>
      </c>
    </row>
    <row r="126" spans="3:15" ht="89.25" customHeight="1">
      <c r="C126" s="284" t="s">
        <v>566</v>
      </c>
      <c r="D126" s="300" t="s">
        <v>748</v>
      </c>
      <c r="E126" s="267" t="s">
        <v>747</v>
      </c>
      <c r="F126" s="271"/>
      <c r="G126" s="271"/>
      <c r="K126" s="316">
        <v>2009.9</v>
      </c>
      <c r="L126" s="315"/>
      <c r="M126" s="315"/>
      <c r="N126" s="329">
        <f t="shared" si="1"/>
        <v>-1932.1999999999998</v>
      </c>
      <c r="O126" s="335">
        <v>3942.1</v>
      </c>
    </row>
    <row r="127" spans="3:15" ht="31.5" customHeight="1">
      <c r="C127" s="284" t="s">
        <v>566</v>
      </c>
      <c r="D127" s="300" t="s">
        <v>655</v>
      </c>
      <c r="E127" s="267" t="s">
        <v>438</v>
      </c>
      <c r="F127" s="271"/>
      <c r="G127" s="271"/>
      <c r="K127" s="316">
        <f>K128+K130+K132</f>
        <v>28916.399999999998</v>
      </c>
      <c r="L127" s="315"/>
      <c r="M127" s="315"/>
      <c r="N127" s="329">
        <f t="shared" si="1"/>
        <v>-77310.2</v>
      </c>
      <c r="O127" s="335">
        <f>O128+O130</f>
        <v>106226.59999999999</v>
      </c>
    </row>
    <row r="128" spans="3:15" ht="91.5" customHeight="1">
      <c r="C128" s="284" t="s">
        <v>566</v>
      </c>
      <c r="D128" s="300" t="s">
        <v>714</v>
      </c>
      <c r="E128" s="267" t="s">
        <v>712</v>
      </c>
      <c r="F128" s="271"/>
      <c r="G128" s="271"/>
      <c r="K128" s="316">
        <v>25682.3</v>
      </c>
      <c r="L128" s="315"/>
      <c r="M128" s="315"/>
      <c r="N128" s="329">
        <f t="shared" si="1"/>
        <v>92.09999999999854</v>
      </c>
      <c r="O128" s="335">
        <v>25590.2</v>
      </c>
    </row>
    <row r="129" spans="3:15" ht="99" customHeight="1">
      <c r="C129" s="284" t="s">
        <v>566</v>
      </c>
      <c r="D129" s="300" t="s">
        <v>715</v>
      </c>
      <c r="E129" s="267" t="s">
        <v>713</v>
      </c>
      <c r="F129" s="271"/>
      <c r="G129" s="271"/>
      <c r="K129" s="316">
        <v>25682.3</v>
      </c>
      <c r="L129" s="315"/>
      <c r="M129" s="315"/>
      <c r="N129" s="329">
        <f t="shared" si="1"/>
        <v>92.09999999999854</v>
      </c>
      <c r="O129" s="335">
        <v>25590.2</v>
      </c>
    </row>
    <row r="130" spans="3:15" ht="93.75">
      <c r="C130" s="284" t="s">
        <v>566</v>
      </c>
      <c r="D130" s="300" t="s">
        <v>657</v>
      </c>
      <c r="E130" s="267" t="s">
        <v>654</v>
      </c>
      <c r="F130" s="271"/>
      <c r="G130" s="271"/>
      <c r="K130" s="316">
        <v>0</v>
      </c>
      <c r="L130" s="315"/>
      <c r="M130" s="315"/>
      <c r="N130" s="329">
        <f t="shared" si="1"/>
        <v>-80636.4</v>
      </c>
      <c r="O130" s="335">
        <v>80636.4</v>
      </c>
    </row>
    <row r="131" spans="3:15" ht="93" customHeight="1">
      <c r="C131" s="284" t="s">
        <v>566</v>
      </c>
      <c r="D131" s="300" t="s">
        <v>656</v>
      </c>
      <c r="E131" s="267" t="s">
        <v>653</v>
      </c>
      <c r="F131" s="271"/>
      <c r="G131" s="271"/>
      <c r="K131" s="316">
        <v>0</v>
      </c>
      <c r="L131" s="315"/>
      <c r="M131" s="315"/>
      <c r="N131" s="329">
        <f t="shared" si="1"/>
        <v>-80636.4</v>
      </c>
      <c r="O131" s="335">
        <v>80636.4</v>
      </c>
    </row>
    <row r="132" spans="3:15" ht="51.75" customHeight="1">
      <c r="C132" s="284" t="s">
        <v>566</v>
      </c>
      <c r="D132" s="300" t="s">
        <v>783</v>
      </c>
      <c r="E132" s="267" t="s">
        <v>781</v>
      </c>
      <c r="F132" s="271"/>
      <c r="G132" s="271"/>
      <c r="K132" s="316">
        <v>3234.1</v>
      </c>
      <c r="L132" s="315"/>
      <c r="M132" s="315"/>
      <c r="N132" s="329">
        <f t="shared" si="1"/>
        <v>3234.1</v>
      </c>
      <c r="O132" s="335"/>
    </row>
    <row r="133" spans="3:15" ht="48" customHeight="1">
      <c r="C133" s="284" t="s">
        <v>566</v>
      </c>
      <c r="D133" s="300" t="s">
        <v>784</v>
      </c>
      <c r="E133" s="267" t="s">
        <v>782</v>
      </c>
      <c r="F133" s="271"/>
      <c r="G133" s="271"/>
      <c r="K133" s="316">
        <v>3234.1</v>
      </c>
      <c r="L133" s="315"/>
      <c r="M133" s="315"/>
      <c r="N133" s="329">
        <f t="shared" si="1"/>
        <v>3234.1</v>
      </c>
      <c r="O133" s="335"/>
    </row>
    <row r="134" spans="3:15" ht="26.25" customHeight="1">
      <c r="C134" s="284"/>
      <c r="D134" s="293"/>
      <c r="E134" s="269" t="s">
        <v>258</v>
      </c>
      <c r="F134" s="271" t="e">
        <f>G134-черн!Z228</f>
        <v>#REF!</v>
      </c>
      <c r="G134" s="271" t="e">
        <f>G10+G92</f>
        <v>#REF!</v>
      </c>
      <c r="K134" s="316">
        <f>K10+K92</f>
        <v>1001804.2900000003</v>
      </c>
      <c r="L134" s="315"/>
      <c r="M134" s="315"/>
      <c r="N134" s="329">
        <f t="shared" si="1"/>
        <v>-56194.91999999969</v>
      </c>
      <c r="O134" s="335">
        <f>O10+O92</f>
        <v>1057999.21</v>
      </c>
    </row>
    <row r="135" spans="3:14" ht="56.25" hidden="1">
      <c r="C135" s="284"/>
      <c r="D135" s="293"/>
      <c r="E135" s="269" t="s">
        <v>508</v>
      </c>
      <c r="F135" s="271" t="e">
        <f>G135-черн!Z229</f>
        <v>#REF!</v>
      </c>
      <c r="G135" s="271" t="e">
        <f>G10</f>
        <v>#REF!</v>
      </c>
      <c r="K135" s="314">
        <f>K10</f>
        <v>118795.79</v>
      </c>
      <c r="N135" s="329">
        <f t="shared" si="1"/>
        <v>118795.79</v>
      </c>
    </row>
    <row r="136" spans="3:7" ht="18.75">
      <c r="C136" s="287"/>
      <c r="D136" s="301"/>
      <c r="E136" s="279"/>
      <c r="F136" s="280" t="e">
        <f>F134+#REF!</f>
        <v>#REF!</v>
      </c>
      <c r="G136" s="148"/>
    </row>
    <row r="137" spans="3:7" ht="18.75">
      <c r="C137" s="287"/>
      <c r="D137" s="301"/>
      <c r="E137" s="279"/>
      <c r="F137" s="281">
        <v>2323.85</v>
      </c>
      <c r="G137" s="148"/>
    </row>
    <row r="138" spans="3:15" ht="18.75">
      <c r="C138" s="287"/>
      <c r="D138" s="301"/>
      <c r="E138" s="279"/>
      <c r="F138" s="280" t="e">
        <f>F134+F137</f>
        <v>#REF!</v>
      </c>
      <c r="G138" s="148"/>
      <c r="K138" s="318"/>
      <c r="L138" s="148"/>
      <c r="M138" s="148"/>
      <c r="O138" s="332"/>
    </row>
    <row r="139" spans="3:15" ht="18.75">
      <c r="C139" s="287"/>
      <c r="D139" s="301"/>
      <c r="E139" s="279"/>
      <c r="F139" s="280" t="e">
        <f>#REF!/F135*100</f>
        <v>#REF!</v>
      </c>
      <c r="G139" s="148"/>
      <c r="K139" s="318"/>
      <c r="L139" s="148"/>
      <c r="M139" s="148"/>
      <c r="O139" s="332"/>
    </row>
    <row r="140" spans="3:15" ht="18.75">
      <c r="C140" s="287"/>
      <c r="D140" s="302"/>
      <c r="E140" s="282"/>
      <c r="F140" s="281" t="e">
        <f>F137/F135*100</f>
        <v>#REF!</v>
      </c>
      <c r="G140" s="148"/>
      <c r="K140" s="318"/>
      <c r="L140" s="318"/>
      <c r="M140" s="318"/>
      <c r="O140" s="333"/>
    </row>
    <row r="141" spans="3:7" ht="18.75">
      <c r="C141" s="287"/>
      <c r="D141" s="302"/>
      <c r="E141" s="283"/>
      <c r="F141" s="281"/>
      <c r="G141" s="148"/>
    </row>
    <row r="142" spans="3:7" ht="18.75">
      <c r="C142" s="287"/>
      <c r="D142" s="302"/>
      <c r="E142" s="283"/>
      <c r="F142" s="281"/>
      <c r="G142" s="148"/>
    </row>
    <row r="143" spans="3:7" ht="18.75">
      <c r="C143" s="287"/>
      <c r="D143" s="302"/>
      <c r="E143" s="282"/>
      <c r="F143" s="281"/>
      <c r="G143" s="148"/>
    </row>
    <row r="144" spans="3:7" ht="18.75">
      <c r="C144" s="287"/>
      <c r="D144" s="302"/>
      <c r="E144" s="282"/>
      <c r="F144" s="281"/>
      <c r="G144" s="148"/>
    </row>
    <row r="145" spans="3:7" ht="18.75">
      <c r="C145" s="287"/>
      <c r="D145" s="303"/>
      <c r="E145" s="282"/>
      <c r="F145" s="281"/>
      <c r="G145" s="148"/>
    </row>
    <row r="146" spans="3:7" ht="18.75">
      <c r="C146" s="287"/>
      <c r="D146" s="302"/>
      <c r="E146" s="282"/>
      <c r="F146" s="281"/>
      <c r="G146" s="148"/>
    </row>
    <row r="147" spans="3:7" ht="18.75">
      <c r="C147" s="287"/>
      <c r="D147" s="302"/>
      <c r="E147" s="282"/>
      <c r="F147" s="281"/>
      <c r="G147" s="148"/>
    </row>
    <row r="148" spans="3:7" ht="18.75">
      <c r="C148" s="287"/>
      <c r="D148" s="303"/>
      <c r="E148" s="282"/>
      <c r="F148" s="281"/>
      <c r="G148" s="148"/>
    </row>
    <row r="149" spans="3:7" ht="18.75">
      <c r="C149" s="287"/>
      <c r="D149" s="301"/>
      <c r="E149" s="279"/>
      <c r="F149" s="281"/>
      <c r="G149" s="148"/>
    </row>
    <row r="150" spans="3:7" ht="18.75">
      <c r="C150" s="287"/>
      <c r="D150" s="301"/>
      <c r="E150" s="279"/>
      <c r="F150" s="281"/>
      <c r="G150" s="148"/>
    </row>
    <row r="151" spans="3:7" ht="18.75">
      <c r="C151" s="287"/>
      <c r="D151" s="301"/>
      <c r="E151" s="279"/>
      <c r="F151" s="281"/>
      <c r="G151" s="148"/>
    </row>
    <row r="152" spans="3:7" ht="18.75">
      <c r="C152" s="287"/>
      <c r="D152" s="301"/>
      <c r="E152" s="279"/>
      <c r="F152" s="281"/>
      <c r="G152" s="148"/>
    </row>
    <row r="153" spans="3:7" ht="18.75">
      <c r="C153" s="287"/>
      <c r="D153" s="301"/>
      <c r="E153" s="279"/>
      <c r="F153" s="281"/>
      <c r="G153" s="148"/>
    </row>
    <row r="154" spans="3:7" ht="18.75">
      <c r="C154" s="287"/>
      <c r="D154" s="301"/>
      <c r="E154" s="279"/>
      <c r="F154" s="281"/>
      <c r="G154" s="148"/>
    </row>
    <row r="155" spans="3:7" ht="18.75">
      <c r="C155" s="287"/>
      <c r="D155" s="301"/>
      <c r="E155" s="279"/>
      <c r="F155" s="281"/>
      <c r="G155" s="148"/>
    </row>
    <row r="156" spans="3:7" ht="18.75">
      <c r="C156" s="287"/>
      <c r="D156" s="301"/>
      <c r="E156" s="279"/>
      <c r="F156" s="281"/>
      <c r="G156" s="148"/>
    </row>
    <row r="157" spans="3:7" ht="18.75">
      <c r="C157" s="287"/>
      <c r="D157" s="301"/>
      <c r="E157" s="279"/>
      <c r="F157" s="281"/>
      <c r="G157" s="148"/>
    </row>
    <row r="158" spans="3:7" ht="18.75">
      <c r="C158" s="287"/>
      <c r="D158" s="301"/>
      <c r="E158" s="279"/>
      <c r="F158" s="281"/>
      <c r="G158" s="148"/>
    </row>
    <row r="159" spans="3:7" ht="18.75">
      <c r="C159" s="287"/>
      <c r="D159" s="301"/>
      <c r="E159" s="279"/>
      <c r="F159" s="281"/>
      <c r="G159" s="148"/>
    </row>
    <row r="160" spans="3:7" ht="18.75">
      <c r="C160" s="287"/>
      <c r="D160" s="301"/>
      <c r="E160" s="279"/>
      <c r="F160" s="281"/>
      <c r="G160" s="148"/>
    </row>
    <row r="161" spans="3:7" ht="18.75">
      <c r="C161" s="287"/>
      <c r="D161" s="301"/>
      <c r="E161" s="279"/>
      <c r="F161" s="281"/>
      <c r="G161" s="148"/>
    </row>
    <row r="162" spans="3:7" ht="18.75">
      <c r="C162" s="287"/>
      <c r="D162" s="301"/>
      <c r="E162" s="279"/>
      <c r="F162" s="281"/>
      <c r="G162" s="148"/>
    </row>
    <row r="163" spans="3:7" ht="18.75">
      <c r="C163" s="287"/>
      <c r="D163" s="301"/>
      <c r="E163" s="279"/>
      <c r="F163" s="281"/>
      <c r="G163" s="148"/>
    </row>
    <row r="164" spans="3:7" ht="18.75">
      <c r="C164" s="287"/>
      <c r="D164" s="301"/>
      <c r="E164" s="279"/>
      <c r="F164" s="281"/>
      <c r="G164" s="148"/>
    </row>
    <row r="165" spans="3:7" ht="18.75">
      <c r="C165" s="287"/>
      <c r="D165" s="301"/>
      <c r="E165" s="279"/>
      <c r="F165" s="281"/>
      <c r="G165" s="148"/>
    </row>
    <row r="166" spans="3:7" ht="18.75">
      <c r="C166" s="287"/>
      <c r="D166" s="301"/>
      <c r="E166" s="279"/>
      <c r="F166" s="281"/>
      <c r="G166" s="148"/>
    </row>
    <row r="167" spans="3:7" ht="18.75">
      <c r="C167" s="287"/>
      <c r="D167" s="152"/>
      <c r="E167" s="279"/>
      <c r="F167" s="281"/>
      <c r="G167" s="148"/>
    </row>
    <row r="168" spans="3:7" ht="18.75">
      <c r="C168" s="287"/>
      <c r="D168" s="152"/>
      <c r="E168" s="279"/>
      <c r="F168" s="281"/>
      <c r="G168" s="148"/>
    </row>
    <row r="169" spans="3:7" ht="18.75">
      <c r="C169" s="287"/>
      <c r="D169" s="152"/>
      <c r="E169" s="279"/>
      <c r="F169" s="281"/>
      <c r="G169" s="148"/>
    </row>
    <row r="170" spans="3:7" ht="18.75">
      <c r="C170" s="287"/>
      <c r="D170" s="152"/>
      <c r="E170" s="279"/>
      <c r="F170" s="281"/>
      <c r="G170" s="148"/>
    </row>
    <row r="171" spans="3:7" ht="18.75">
      <c r="C171" s="287"/>
      <c r="D171" s="152"/>
      <c r="E171" s="279"/>
      <c r="F171" s="281"/>
      <c r="G171" s="148"/>
    </row>
    <row r="172" spans="3:7" ht="18.75">
      <c r="C172" s="287"/>
      <c r="D172" s="152"/>
      <c r="E172" s="279"/>
      <c r="F172" s="281"/>
      <c r="G172" s="148"/>
    </row>
    <row r="173" spans="3:7" ht="18.75">
      <c r="C173" s="287"/>
      <c r="D173" s="152"/>
      <c r="E173" s="279"/>
      <c r="F173" s="281"/>
      <c r="G173" s="148"/>
    </row>
    <row r="174" spans="3:7" ht="18.75">
      <c r="C174" s="287"/>
      <c r="D174" s="152"/>
      <c r="E174" s="279"/>
      <c r="F174" s="281"/>
      <c r="G174" s="148"/>
    </row>
    <row r="175" spans="3:7" ht="18.75">
      <c r="C175" s="287"/>
      <c r="D175" s="152"/>
      <c r="E175" s="279"/>
      <c r="F175" s="281"/>
      <c r="G175" s="148"/>
    </row>
    <row r="176" spans="3:7" ht="18.75">
      <c r="C176" s="287"/>
      <c r="D176" s="152"/>
      <c r="E176" s="279"/>
      <c r="F176" s="281"/>
      <c r="G176" s="148"/>
    </row>
    <row r="177" spans="3:7" ht="18.75">
      <c r="C177" s="287"/>
      <c r="D177" s="152"/>
      <c r="E177" s="279"/>
      <c r="F177" s="281"/>
      <c r="G177" s="148"/>
    </row>
    <row r="178" spans="3:7" ht="18.75">
      <c r="C178" s="287"/>
      <c r="D178" s="152"/>
      <c r="E178" s="279"/>
      <c r="F178" s="281"/>
      <c r="G178" s="148"/>
    </row>
    <row r="179" spans="3:7" ht="18.75">
      <c r="C179" s="287"/>
      <c r="D179" s="152"/>
      <c r="E179" s="279"/>
      <c r="F179" s="281"/>
      <c r="G179" s="148"/>
    </row>
    <row r="180" spans="3:7" ht="18.75">
      <c r="C180" s="287"/>
      <c r="D180" s="152"/>
      <c r="E180" s="279"/>
      <c r="F180" s="281"/>
      <c r="G180" s="148"/>
    </row>
    <row r="181" spans="3:7" ht="18.75">
      <c r="C181" s="287"/>
      <c r="D181" s="152"/>
      <c r="E181" s="279"/>
      <c r="F181" s="281"/>
      <c r="G181" s="148"/>
    </row>
    <row r="182" spans="3:7" ht="18.75">
      <c r="C182" s="287"/>
      <c r="D182" s="152"/>
      <c r="E182" s="279"/>
      <c r="F182" s="281"/>
      <c r="G182" s="148"/>
    </row>
    <row r="183" spans="3:7" ht="18.75">
      <c r="C183" s="287"/>
      <c r="D183" s="152"/>
      <c r="E183" s="279"/>
      <c r="F183" s="281"/>
      <c r="G183" s="148"/>
    </row>
    <row r="184" spans="3:7" ht="18.75">
      <c r="C184" s="287"/>
      <c r="D184" s="152"/>
      <c r="E184" s="279"/>
      <c r="F184" s="281"/>
      <c r="G184" s="148"/>
    </row>
    <row r="185" spans="3:7" ht="18.75">
      <c r="C185" s="287"/>
      <c r="D185" s="152"/>
      <c r="E185" s="279"/>
      <c r="F185" s="281"/>
      <c r="G185" s="148"/>
    </row>
    <row r="186" spans="3:7" ht="18.75">
      <c r="C186" s="287"/>
      <c r="D186" s="152"/>
      <c r="E186" s="279"/>
      <c r="F186" s="281"/>
      <c r="G186" s="148"/>
    </row>
    <row r="187" spans="3:7" ht="18.75">
      <c r="C187" s="287"/>
      <c r="D187" s="152"/>
      <c r="E187" s="279"/>
      <c r="F187" s="281"/>
      <c r="G187" s="148"/>
    </row>
    <row r="188" spans="3:7" ht="18.75">
      <c r="C188" s="287"/>
      <c r="D188" s="152"/>
      <c r="E188" s="279"/>
      <c r="F188" s="281"/>
      <c r="G188" s="148"/>
    </row>
    <row r="189" spans="3:7" ht="18.75">
      <c r="C189" s="287"/>
      <c r="D189" s="152"/>
      <c r="E189" s="279"/>
      <c r="F189" s="281"/>
      <c r="G189" s="148"/>
    </row>
    <row r="190" spans="3:7" ht="18.75">
      <c r="C190" s="287"/>
      <c r="D190" s="152"/>
      <c r="E190" s="279"/>
      <c r="F190" s="281"/>
      <c r="G190" s="148"/>
    </row>
    <row r="191" spans="3:7" ht="18.75">
      <c r="C191" s="287"/>
      <c r="D191" s="152"/>
      <c r="E191" s="279"/>
      <c r="F191" s="281"/>
      <c r="G191" s="148"/>
    </row>
    <row r="192" spans="3:7" ht="18.75">
      <c r="C192" s="287"/>
      <c r="D192" s="152"/>
      <c r="E192" s="279"/>
      <c r="F192" s="281"/>
      <c r="G192" s="148"/>
    </row>
    <row r="193" spans="3:7" ht="18.75">
      <c r="C193" s="287"/>
      <c r="D193" s="152"/>
      <c r="E193" s="279"/>
      <c r="F193" s="281"/>
      <c r="G193" s="148"/>
    </row>
    <row r="194" spans="3:7" ht="18.75">
      <c r="C194" s="287"/>
      <c r="D194" s="152"/>
      <c r="E194" s="279"/>
      <c r="F194" s="281"/>
      <c r="G194" s="148"/>
    </row>
    <row r="195" spans="3:7" ht="18.75">
      <c r="C195" s="287"/>
      <c r="D195" s="152"/>
      <c r="E195" s="279"/>
      <c r="F195" s="281"/>
      <c r="G195" s="148"/>
    </row>
    <row r="196" spans="3:7" ht="18.75">
      <c r="C196" s="287"/>
      <c r="D196" s="152"/>
      <c r="E196" s="279"/>
      <c r="F196" s="281"/>
      <c r="G196" s="148"/>
    </row>
    <row r="197" spans="3:7" ht="18.75">
      <c r="C197" s="287"/>
      <c r="D197" s="152"/>
      <c r="E197" s="279"/>
      <c r="F197" s="281"/>
      <c r="G197" s="148"/>
    </row>
    <row r="198" spans="3:7" ht="18.75">
      <c r="C198" s="287"/>
      <c r="D198" s="152"/>
      <c r="E198" s="279"/>
      <c r="F198" s="281"/>
      <c r="G198" s="148"/>
    </row>
    <row r="199" spans="3:7" ht="18.75">
      <c r="C199" s="287"/>
      <c r="D199" s="152"/>
      <c r="E199" s="279"/>
      <c r="F199" s="281"/>
      <c r="G199" s="148"/>
    </row>
    <row r="200" spans="3:7" ht="18.75">
      <c r="C200" s="287"/>
      <c r="D200" s="152"/>
      <c r="E200" s="279"/>
      <c r="F200" s="281"/>
      <c r="G200" s="148"/>
    </row>
    <row r="201" spans="3:7" ht="18.75">
      <c r="C201" s="287"/>
      <c r="D201" s="152"/>
      <c r="E201" s="279"/>
      <c r="F201" s="148"/>
      <c r="G201" s="148"/>
    </row>
    <row r="202" spans="3:7" ht="18.75">
      <c r="C202" s="287"/>
      <c r="D202" s="152"/>
      <c r="E202" s="279"/>
      <c r="F202" s="148"/>
      <c r="G202" s="148"/>
    </row>
    <row r="203" spans="3:7" ht="18.75">
      <c r="C203" s="287"/>
      <c r="D203" s="152"/>
      <c r="E203" s="279"/>
      <c r="F203" s="148"/>
      <c r="G203" s="148"/>
    </row>
    <row r="204" spans="3:7" ht="18.75">
      <c r="C204" s="287"/>
      <c r="D204" s="152"/>
      <c r="E204" s="279"/>
      <c r="F204" s="148"/>
      <c r="G204" s="148"/>
    </row>
    <row r="205" spans="3:7" ht="18.75">
      <c r="C205" s="287"/>
      <c r="D205" s="152"/>
      <c r="E205" s="279"/>
      <c r="F205" s="148"/>
      <c r="G205" s="148"/>
    </row>
    <row r="206" spans="3:7" ht="18.75">
      <c r="C206" s="287"/>
      <c r="D206" s="152"/>
      <c r="E206" s="279"/>
      <c r="F206" s="148"/>
      <c r="G206" s="148"/>
    </row>
    <row r="207" spans="3:7" ht="18.75">
      <c r="C207" s="287"/>
      <c r="D207" s="152"/>
      <c r="E207" s="279"/>
      <c r="F207" s="148"/>
      <c r="G207" s="148"/>
    </row>
    <row r="208" spans="3:7" ht="18.75">
      <c r="C208" s="287"/>
      <c r="D208" s="152"/>
      <c r="E208" s="279"/>
      <c r="F208" s="148"/>
      <c r="G208" s="148"/>
    </row>
    <row r="209" spans="3:7" ht="18.75">
      <c r="C209" s="287"/>
      <c r="D209" s="152"/>
      <c r="E209" s="279"/>
      <c r="F209" s="148"/>
      <c r="G209" s="148"/>
    </row>
    <row r="210" spans="3:7" ht="18.75">
      <c r="C210" s="287"/>
      <c r="D210" s="152"/>
      <c r="E210" s="279"/>
      <c r="F210" s="148"/>
      <c r="G210" s="148"/>
    </row>
    <row r="211" spans="3:7" ht="18.75">
      <c r="C211" s="287"/>
      <c r="D211" s="152"/>
      <c r="E211" s="279"/>
      <c r="F211" s="148"/>
      <c r="G211" s="148"/>
    </row>
    <row r="212" spans="3:7" ht="18.75">
      <c r="C212" s="287"/>
      <c r="D212" s="152"/>
      <c r="E212" s="279"/>
      <c r="F212" s="148"/>
      <c r="G212" s="148"/>
    </row>
    <row r="213" spans="3:7" ht="18.75">
      <c r="C213" s="287"/>
      <c r="D213" s="152"/>
      <c r="E213" s="279"/>
      <c r="F213" s="148"/>
      <c r="G213" s="148"/>
    </row>
    <row r="214" spans="3:7" ht="18.75">
      <c r="C214" s="287"/>
      <c r="D214" s="152"/>
      <c r="E214" s="279"/>
      <c r="F214" s="148"/>
      <c r="G214" s="148"/>
    </row>
    <row r="215" spans="3:7" ht="18.75">
      <c r="C215" s="287"/>
      <c r="D215" s="152"/>
      <c r="E215" s="279"/>
      <c r="F215" s="148"/>
      <c r="G215" s="148"/>
    </row>
    <row r="216" spans="3:7" ht="18.75">
      <c r="C216" s="287"/>
      <c r="D216" s="152"/>
      <c r="E216" s="279"/>
      <c r="F216" s="148"/>
      <c r="G216" s="148"/>
    </row>
    <row r="217" spans="3:7" ht="18.75">
      <c r="C217" s="287"/>
      <c r="D217" s="152"/>
      <c r="E217" s="279"/>
      <c r="F217" s="148"/>
      <c r="G217" s="148"/>
    </row>
    <row r="218" spans="3:7" ht="18.75">
      <c r="C218" s="287"/>
      <c r="D218" s="152"/>
      <c r="E218" s="279"/>
      <c r="F218" s="148"/>
      <c r="G218" s="148"/>
    </row>
    <row r="219" spans="3:7" ht="18.75">
      <c r="C219" s="287"/>
      <c r="D219" s="152"/>
      <c r="E219" s="279"/>
      <c r="F219" s="148"/>
      <c r="G219" s="148"/>
    </row>
    <row r="220" spans="3:7" ht="18.75">
      <c r="C220" s="287"/>
      <c r="D220" s="152"/>
      <c r="E220" s="279"/>
      <c r="F220" s="148"/>
      <c r="G220" s="148"/>
    </row>
    <row r="221" spans="3:7" ht="18.75">
      <c r="C221" s="287"/>
      <c r="D221" s="152"/>
      <c r="E221" s="279"/>
      <c r="F221" s="148"/>
      <c r="G221" s="148"/>
    </row>
    <row r="222" spans="3:7" ht="18.75">
      <c r="C222" s="287"/>
      <c r="D222" s="152"/>
      <c r="E222" s="279"/>
      <c r="F222" s="148"/>
      <c r="G222" s="148"/>
    </row>
    <row r="223" spans="3:7" ht="18.75">
      <c r="C223" s="287"/>
      <c r="D223" s="152"/>
      <c r="E223" s="279"/>
      <c r="F223" s="148"/>
      <c r="G223" s="148"/>
    </row>
    <row r="224" spans="3:7" ht="18.75">
      <c r="C224" s="287"/>
      <c r="D224" s="152"/>
      <c r="E224" s="279"/>
      <c r="F224" s="148"/>
      <c r="G224" s="148"/>
    </row>
    <row r="225" spans="3:7" ht="18.75">
      <c r="C225" s="287"/>
      <c r="D225" s="152"/>
      <c r="E225" s="279"/>
      <c r="F225" s="148"/>
      <c r="G225" s="148"/>
    </row>
    <row r="226" spans="3:7" ht="18.75">
      <c r="C226" s="287"/>
      <c r="D226" s="152"/>
      <c r="E226" s="279"/>
      <c r="F226" s="148"/>
      <c r="G226" s="148"/>
    </row>
    <row r="227" spans="3:7" ht="18.75">
      <c r="C227" s="287"/>
      <c r="D227" s="152"/>
      <c r="E227" s="279"/>
      <c r="F227" s="148"/>
      <c r="G227" s="148"/>
    </row>
    <row r="228" spans="3:7" ht="18.75">
      <c r="C228" s="287"/>
      <c r="D228" s="152"/>
      <c r="E228" s="279"/>
      <c r="F228" s="148"/>
      <c r="G228" s="148"/>
    </row>
    <row r="229" spans="3:7" ht="18.75">
      <c r="C229" s="287"/>
      <c r="D229" s="152"/>
      <c r="E229" s="279"/>
      <c r="F229" s="148"/>
      <c r="G229" s="148"/>
    </row>
    <row r="230" ht="18.75">
      <c r="E230" s="46"/>
    </row>
    <row r="231" ht="18.75">
      <c r="E231" s="46"/>
    </row>
    <row r="232" ht="18.75">
      <c r="E232" s="46"/>
    </row>
    <row r="233" ht="18.75">
      <c r="E233" s="46"/>
    </row>
  </sheetData>
  <sheetProtection/>
  <mergeCells count="10">
    <mergeCell ref="N8:N9"/>
    <mergeCell ref="K1:N2"/>
    <mergeCell ref="C6:K6"/>
    <mergeCell ref="C8:C9"/>
    <mergeCell ref="D8:D9"/>
    <mergeCell ref="E8:E9"/>
    <mergeCell ref="F8:G8"/>
    <mergeCell ref="F1:H1"/>
    <mergeCell ref="I1:J1"/>
    <mergeCell ref="H8:K9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49"/>
      <c r="E1" s="349"/>
      <c r="X1" s="349" t="s">
        <v>558</v>
      </c>
      <c r="Y1" s="357"/>
      <c r="Z1" s="357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47" t="s">
        <v>559</v>
      </c>
      <c r="B5" s="371"/>
      <c r="C5" s="371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91" t="s">
        <v>291</v>
      </c>
      <c r="G1" s="391"/>
    </row>
    <row r="2" spans="1:7" ht="15.75">
      <c r="A2" s="61"/>
      <c r="B2" s="61"/>
      <c r="C2" s="61"/>
      <c r="D2" s="61"/>
      <c r="E2" s="61"/>
      <c r="F2" s="391" t="s">
        <v>292</v>
      </c>
      <c r="G2" s="391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92" t="s">
        <v>531</v>
      </c>
      <c r="B9" s="392"/>
      <c r="C9" s="392"/>
      <c r="D9" s="392"/>
      <c r="E9" s="392"/>
      <c r="F9" s="392"/>
      <c r="G9" s="392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93" t="s">
        <v>296</v>
      </c>
      <c r="B11" s="394"/>
      <c r="C11" s="394"/>
      <c r="D11" s="394"/>
      <c r="E11" s="395"/>
      <c r="F11" s="399" t="s">
        <v>532</v>
      </c>
      <c r="G11" s="400"/>
      <c r="H11" s="64"/>
      <c r="I11" s="64"/>
    </row>
    <row r="12" spans="1:9" ht="78" customHeight="1" thickBot="1">
      <c r="A12" s="396"/>
      <c r="B12" s="397"/>
      <c r="C12" s="397"/>
      <c r="D12" s="397"/>
      <c r="E12" s="398"/>
      <c r="F12" s="133" t="s">
        <v>297</v>
      </c>
      <c r="G12" s="134" t="s">
        <v>298</v>
      </c>
      <c r="H12" s="64"/>
      <c r="I12" s="64"/>
    </row>
    <row r="13" spans="1:9" ht="18.75">
      <c r="A13" s="401" t="s">
        <v>299</v>
      </c>
      <c r="B13" s="402"/>
      <c r="C13" s="402"/>
      <c r="D13" s="402"/>
      <c r="E13" s="402"/>
      <c r="F13" s="402"/>
      <c r="G13" s="403"/>
      <c r="H13" s="64"/>
      <c r="I13" s="64"/>
    </row>
    <row r="14" spans="1:9" ht="34.5" customHeight="1">
      <c r="A14" s="375" t="s">
        <v>300</v>
      </c>
      <c r="B14" s="376"/>
      <c r="C14" s="376"/>
      <c r="D14" s="376"/>
      <c r="E14" s="377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75" t="s">
        <v>302</v>
      </c>
      <c r="B15" s="376"/>
      <c r="C15" s="376"/>
      <c r="D15" s="376"/>
      <c r="E15" s="377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75" t="s">
        <v>303</v>
      </c>
      <c r="B16" s="376"/>
      <c r="C16" s="376"/>
      <c r="D16" s="376"/>
      <c r="E16" s="376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75" t="s">
        <v>304</v>
      </c>
      <c r="B17" s="376"/>
      <c r="C17" s="376"/>
      <c r="D17" s="376"/>
      <c r="E17" s="377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75" t="s">
        <v>305</v>
      </c>
      <c r="B18" s="376"/>
      <c r="C18" s="376"/>
      <c r="D18" s="376"/>
      <c r="E18" s="377"/>
      <c r="F18" s="138">
        <v>100</v>
      </c>
      <c r="G18" s="139">
        <f>F18/2</f>
        <v>50</v>
      </c>
      <c r="H18" s="64"/>
      <c r="I18" s="64"/>
    </row>
    <row r="19" spans="1:9" ht="19.5" thickBot="1">
      <c r="A19" s="380" t="s">
        <v>306</v>
      </c>
      <c r="B19" s="381"/>
      <c r="C19" s="381"/>
      <c r="D19" s="381"/>
      <c r="E19" s="382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83" t="s">
        <v>307</v>
      </c>
      <c r="B20" s="384"/>
      <c r="C20" s="384"/>
      <c r="D20" s="384"/>
      <c r="E20" s="384"/>
      <c r="F20" s="384"/>
      <c r="G20" s="385"/>
      <c r="H20" s="64"/>
      <c r="I20" s="64"/>
    </row>
    <row r="21" spans="1:7" ht="95.25" customHeight="1">
      <c r="A21" s="386" t="s">
        <v>509</v>
      </c>
      <c r="B21" s="387"/>
      <c r="C21" s="387"/>
      <c r="D21" s="387"/>
      <c r="E21" s="388"/>
      <c r="F21" s="138">
        <v>240</v>
      </c>
      <c r="G21" s="139">
        <f>F21/2</f>
        <v>120</v>
      </c>
    </row>
    <row r="22" spans="1:7" ht="74.25" customHeight="1">
      <c r="A22" s="375" t="s">
        <v>510</v>
      </c>
      <c r="B22" s="376"/>
      <c r="C22" s="376"/>
      <c r="D22" s="376"/>
      <c r="E22" s="377"/>
      <c r="F22" s="143">
        <v>210</v>
      </c>
      <c r="G22" s="139">
        <f>F22/2</f>
        <v>105</v>
      </c>
    </row>
    <row r="23" spans="1:7" ht="100.5" customHeight="1">
      <c r="A23" s="375" t="s">
        <v>533</v>
      </c>
      <c r="B23" s="389"/>
      <c r="C23" s="389"/>
      <c r="D23" s="389"/>
      <c r="E23" s="390"/>
      <c r="F23" s="143">
        <v>570</v>
      </c>
      <c r="G23" s="139">
        <f>F23*20%</f>
        <v>114</v>
      </c>
    </row>
    <row r="24" spans="1:7" s="131" customFormat="1" ht="42.75" customHeight="1" thickBot="1">
      <c r="A24" s="378" t="s">
        <v>308</v>
      </c>
      <c r="B24" s="379"/>
      <c r="C24" s="379"/>
      <c r="D24" s="379"/>
      <c r="E24" s="379"/>
      <c r="F24" s="140">
        <f>F21+F22</f>
        <v>450</v>
      </c>
      <c r="G24" s="139">
        <f>G21+G22+G23</f>
        <v>339</v>
      </c>
    </row>
    <row r="25" spans="1:7" ht="19.5" thickBot="1">
      <c r="A25" s="372" t="s">
        <v>309</v>
      </c>
      <c r="B25" s="373"/>
      <c r="C25" s="373"/>
      <c r="D25" s="373"/>
      <c r="E25" s="374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92" t="s">
        <v>551</v>
      </c>
      <c r="B4" s="392"/>
      <c r="C4" s="392"/>
      <c r="D4" s="392"/>
      <c r="E4" s="392"/>
      <c r="F4" s="392"/>
      <c r="G4" s="392"/>
      <c r="H4" s="392"/>
      <c r="I4" s="392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414" t="s">
        <v>296</v>
      </c>
      <c r="B6" s="415"/>
      <c r="C6" s="415"/>
      <c r="D6" s="415"/>
      <c r="E6" s="415"/>
      <c r="F6" s="418" t="s">
        <v>552</v>
      </c>
      <c r="G6" s="418"/>
      <c r="H6" s="418" t="s">
        <v>553</v>
      </c>
      <c r="I6" s="419"/>
    </row>
    <row r="7" spans="1:9" s="148" customFormat="1" ht="72.75" customHeight="1" thickBot="1">
      <c r="A7" s="416"/>
      <c r="B7" s="417"/>
      <c r="C7" s="417"/>
      <c r="D7" s="417"/>
      <c r="E7" s="41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83" t="s">
        <v>299</v>
      </c>
      <c r="B8" s="384"/>
      <c r="C8" s="384"/>
      <c r="D8" s="384"/>
      <c r="E8" s="384"/>
      <c r="F8" s="384"/>
      <c r="G8" s="384"/>
      <c r="H8" s="384"/>
      <c r="I8" s="385"/>
    </row>
    <row r="9" spans="1:9" ht="22.5" customHeight="1">
      <c r="A9" s="375" t="s">
        <v>300</v>
      </c>
      <c r="B9" s="376"/>
      <c r="C9" s="376"/>
      <c r="D9" s="376"/>
      <c r="E9" s="377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412" t="s">
        <v>302</v>
      </c>
      <c r="B10" s="413"/>
      <c r="C10" s="413"/>
      <c r="D10" s="413"/>
      <c r="E10" s="413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407" t="s">
        <v>303</v>
      </c>
      <c r="B11" s="408"/>
      <c r="C11" s="408"/>
      <c r="D11" s="408"/>
      <c r="E11" s="408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407" t="s">
        <v>304</v>
      </c>
      <c r="B12" s="408"/>
      <c r="C12" s="408"/>
      <c r="D12" s="408"/>
      <c r="E12" s="408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407" t="s">
        <v>305</v>
      </c>
      <c r="B13" s="408"/>
      <c r="C13" s="408"/>
      <c r="D13" s="408"/>
      <c r="E13" s="408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80" t="s">
        <v>306</v>
      </c>
      <c r="B14" s="381"/>
      <c r="C14" s="381"/>
      <c r="D14" s="381"/>
      <c r="E14" s="382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409" t="s">
        <v>307</v>
      </c>
      <c r="B15" s="410"/>
      <c r="C15" s="410"/>
      <c r="D15" s="410"/>
      <c r="E15" s="410"/>
      <c r="F15" s="410"/>
      <c r="G15" s="410"/>
      <c r="H15" s="410"/>
      <c r="I15" s="411"/>
    </row>
    <row r="16" spans="1:9" ht="147.75" customHeight="1" thickBot="1">
      <c r="A16" s="386" t="s">
        <v>509</v>
      </c>
      <c r="B16" s="387"/>
      <c r="C16" s="387"/>
      <c r="D16" s="387"/>
      <c r="E16" s="388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75" t="s">
        <v>510</v>
      </c>
      <c r="B17" s="376"/>
      <c r="C17" s="376"/>
      <c r="D17" s="376"/>
      <c r="E17" s="377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75" t="s">
        <v>533</v>
      </c>
      <c r="B18" s="389"/>
      <c r="C18" s="389"/>
      <c r="D18" s="389"/>
      <c r="E18" s="390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80" t="s">
        <v>308</v>
      </c>
      <c r="B19" s="381"/>
      <c r="C19" s="381"/>
      <c r="D19" s="381"/>
      <c r="E19" s="382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404" t="s">
        <v>309</v>
      </c>
      <c r="B20" s="405"/>
      <c r="C20" s="405"/>
      <c r="D20" s="405"/>
      <c r="E20" s="406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62" t="s">
        <v>311</v>
      </c>
      <c r="C1" s="362"/>
    </row>
    <row r="2" spans="2:3" ht="15" customHeight="1">
      <c r="B2" s="362" t="s">
        <v>292</v>
      </c>
      <c r="C2" s="362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424" t="s">
        <v>554</v>
      </c>
      <c r="C6" s="425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55" t="s">
        <v>534</v>
      </c>
      <c r="B9" s="355"/>
      <c r="C9" s="355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423"/>
      <c r="N12" s="423"/>
      <c r="O12" s="423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426">
        <v>3</v>
      </c>
      <c r="B14" s="174" t="s">
        <v>336</v>
      </c>
      <c r="C14" s="428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427"/>
      <c r="B15" s="174" t="s">
        <v>316</v>
      </c>
      <c r="C15" s="429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420">
        <v>6</v>
      </c>
      <c r="B19" s="168" t="s">
        <v>329</v>
      </c>
      <c r="C19" s="421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420"/>
      <c r="B20" s="168" t="s">
        <v>316</v>
      </c>
      <c r="C20" s="422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62" t="s">
        <v>320</v>
      </c>
      <c r="C1" s="362"/>
    </row>
    <row r="3" spans="1:3" ht="46.5" customHeight="1">
      <c r="A3" s="355" t="s">
        <v>561</v>
      </c>
      <c r="B3" s="355"/>
      <c r="C3" s="355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30">
        <v>3</v>
      </c>
      <c r="B8" s="174" t="s">
        <v>329</v>
      </c>
      <c r="C8" s="432">
        <f>C7*0.46%</f>
        <v>3912.5976384</v>
      </c>
      <c r="D8" s="62"/>
      <c r="E8" s="64"/>
    </row>
    <row r="9" spans="1:5" ht="22.5" customHeight="1">
      <c r="A9" s="431"/>
      <c r="B9" s="174" t="s">
        <v>316</v>
      </c>
      <c r="C9" s="433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38">
        <v>6</v>
      </c>
      <c r="B13" s="168" t="s">
        <v>540</v>
      </c>
      <c r="C13" s="440">
        <f>C12*C6%</f>
        <v>4139.5283014272</v>
      </c>
      <c r="D13" s="62"/>
      <c r="E13" s="64"/>
    </row>
    <row r="14" spans="1:5" ht="18.75" customHeight="1">
      <c r="A14" s="439"/>
      <c r="B14" s="174" t="s">
        <v>316</v>
      </c>
      <c r="C14" s="441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426">
        <v>3</v>
      </c>
      <c r="B26" s="174" t="s">
        <v>540</v>
      </c>
      <c r="C26" s="428">
        <f>C25*0.55%</f>
        <v>4949.436012576</v>
      </c>
    </row>
    <row r="27" spans="1:3" ht="18.75">
      <c r="A27" s="427"/>
      <c r="B27" s="174" t="s">
        <v>316</v>
      </c>
      <c r="C27" s="429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434">
        <v>6</v>
      </c>
      <c r="B31" s="174" t="s">
        <v>544</v>
      </c>
      <c r="C31" s="436">
        <f>C30*C24%</f>
        <v>4396.179056115687</v>
      </c>
    </row>
    <row r="32" spans="1:3" ht="18.75">
      <c r="A32" s="435"/>
      <c r="B32" s="174" t="s">
        <v>316</v>
      </c>
      <c r="C32" s="437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28"/>
  <sheetViews>
    <sheetView tabSelected="1" view="pageBreakPreview" zoomScale="61" zoomScaleNormal="76" zoomScaleSheetLayoutView="61" workbookViewId="0" topLeftCell="B105">
      <selection activeCell="B6" sqref="B6:L6"/>
    </sheetView>
  </sheetViews>
  <sheetFormatPr defaultColWidth="9.00390625" defaultRowHeight="12.75"/>
  <cols>
    <col min="1" max="1" width="0.875" style="56" hidden="1" customWidth="1"/>
    <col min="2" max="2" width="12.375" style="285" customWidth="1"/>
    <col min="3" max="3" width="34.25390625" style="87" customWidth="1"/>
    <col min="4" max="4" width="59.375" style="49" customWidth="1"/>
    <col min="5" max="5" width="0.12890625" style="56" hidden="1" customWidth="1"/>
    <col min="6" max="6" width="13.625" style="56" hidden="1" customWidth="1"/>
    <col min="7" max="7" width="0.12890625" style="56" hidden="1" customWidth="1"/>
    <col min="8" max="8" width="6.375" style="56" hidden="1" customWidth="1"/>
    <col min="9" max="9" width="11.125" style="56" hidden="1" customWidth="1"/>
    <col min="10" max="10" width="19.875" style="237" customWidth="1"/>
    <col min="11" max="11" width="19.75390625" style="321" customWidth="1"/>
    <col min="12" max="12" width="21.25390625" style="237" customWidth="1"/>
    <col min="13" max="13" width="0.12890625" style="339" customWidth="1"/>
    <col min="14" max="14" width="15.75390625" style="148" customWidth="1"/>
    <col min="15" max="15" width="26.75390625" style="56" customWidth="1"/>
    <col min="16" max="16384" width="9.125" style="56" customWidth="1"/>
  </cols>
  <sheetData>
    <row r="1" spans="2:14" s="49" customFormat="1" ht="72" customHeight="1">
      <c r="B1" s="285"/>
      <c r="C1" s="87"/>
      <c r="D1" s="46" t="s">
        <v>388</v>
      </c>
      <c r="E1" s="362"/>
      <c r="F1" s="362"/>
      <c r="G1" s="363"/>
      <c r="H1" s="362"/>
      <c r="I1" s="362"/>
      <c r="J1" s="362" t="s">
        <v>785</v>
      </c>
      <c r="K1" s="362"/>
      <c r="L1" s="362"/>
      <c r="M1" s="338"/>
      <c r="N1" s="279"/>
    </row>
    <row r="2" spans="2:14" s="49" customFormat="1" ht="31.5" customHeight="1" hidden="1">
      <c r="B2" s="285"/>
      <c r="C2" s="87"/>
      <c r="D2" s="46"/>
      <c r="E2" s="260" t="s">
        <v>388</v>
      </c>
      <c r="F2" s="260"/>
      <c r="G2" s="260"/>
      <c r="H2" s="260"/>
      <c r="I2" s="260"/>
      <c r="J2" s="304"/>
      <c r="K2" s="320"/>
      <c r="L2" s="304"/>
      <c r="M2" s="338"/>
      <c r="N2" s="279"/>
    </row>
    <row r="3" spans="2:14" s="49" customFormat="1" ht="9.75" customHeight="1">
      <c r="B3" s="285"/>
      <c r="C3" s="87" t="s">
        <v>388</v>
      </c>
      <c r="D3" s="46"/>
      <c r="J3" s="305"/>
      <c r="K3" s="321"/>
      <c r="L3" s="305"/>
      <c r="M3" s="338"/>
      <c r="N3" s="279"/>
    </row>
    <row r="4" spans="2:14" s="49" customFormat="1" ht="15" customHeight="1" hidden="1">
      <c r="B4" s="285"/>
      <c r="C4" s="87"/>
      <c r="D4" s="46"/>
      <c r="J4" s="305"/>
      <c r="K4" s="321"/>
      <c r="L4" s="305"/>
      <c r="M4" s="338"/>
      <c r="N4" s="279"/>
    </row>
    <row r="5" spans="2:14" s="49" customFormat="1" ht="15" customHeight="1" hidden="1">
      <c r="B5" s="285"/>
      <c r="C5" s="87"/>
      <c r="D5" s="46"/>
      <c r="J5" s="305"/>
      <c r="K5" s="321"/>
      <c r="L5" s="305"/>
      <c r="M5" s="338"/>
      <c r="N5" s="279"/>
    </row>
    <row r="6" spans="2:14" s="49" customFormat="1" ht="36.75" customHeight="1">
      <c r="B6" s="355" t="s">
        <v>786</v>
      </c>
      <c r="C6" s="356"/>
      <c r="D6" s="356"/>
      <c r="E6" s="356"/>
      <c r="F6" s="356"/>
      <c r="G6" s="356"/>
      <c r="H6" s="356"/>
      <c r="I6" s="357"/>
      <c r="J6" s="357"/>
      <c r="K6" s="357"/>
      <c r="L6" s="357"/>
      <c r="M6" s="338"/>
      <c r="N6" s="279"/>
    </row>
    <row r="8" spans="3:12" ht="18.75">
      <c r="C8" s="292"/>
      <c r="E8" s="49"/>
      <c r="F8" s="49"/>
      <c r="G8" s="49"/>
      <c r="H8" s="49"/>
      <c r="I8" s="49"/>
      <c r="L8" s="306" t="s">
        <v>615</v>
      </c>
    </row>
    <row r="9" spans="2:13" ht="18.75" customHeight="1">
      <c r="B9" s="358" t="s">
        <v>577</v>
      </c>
      <c r="C9" s="358" t="s">
        <v>562</v>
      </c>
      <c r="D9" s="358" t="s">
        <v>563</v>
      </c>
      <c r="E9" s="360" t="s">
        <v>616</v>
      </c>
      <c r="F9" s="361"/>
      <c r="G9" s="364" t="s">
        <v>751</v>
      </c>
      <c r="H9" s="365"/>
      <c r="I9" s="366"/>
      <c r="J9" s="367"/>
      <c r="K9" s="442" t="s">
        <v>84</v>
      </c>
      <c r="L9" s="444" t="s">
        <v>787</v>
      </c>
      <c r="M9" s="340"/>
    </row>
    <row r="10" spans="2:13" ht="78" customHeight="1">
      <c r="B10" s="359"/>
      <c r="C10" s="359"/>
      <c r="D10" s="359"/>
      <c r="E10" s="263" t="s">
        <v>564</v>
      </c>
      <c r="F10" s="263" t="s">
        <v>565</v>
      </c>
      <c r="G10" s="368"/>
      <c r="H10" s="369"/>
      <c r="I10" s="369"/>
      <c r="J10" s="370"/>
      <c r="K10" s="443"/>
      <c r="L10" s="445"/>
      <c r="M10" s="340"/>
    </row>
    <row r="11" spans="2:15" ht="18.75">
      <c r="B11" s="284" t="s">
        <v>612</v>
      </c>
      <c r="C11" s="293" t="s">
        <v>578</v>
      </c>
      <c r="D11" s="267" t="s">
        <v>453</v>
      </c>
      <c r="E11" s="268" t="e">
        <f>F11-черн!Z9</f>
        <v>#REF!</v>
      </c>
      <c r="F11" s="268" t="e">
        <f>F12+F26+F38+#REF!+F44+F50+F61+F67+F70+#REF!+F18</f>
        <v>#REF!</v>
      </c>
      <c r="J11" s="268">
        <f>J12+J18+J26+J38+J44+J50+J61+J67+J70+J41</f>
        <v>121329.47600000002</v>
      </c>
      <c r="K11" s="337">
        <f>K12+K18+K26+K44+K50+K61+K67+K70</f>
        <v>6103.795999999998</v>
      </c>
      <c r="L11" s="268">
        <f>L12+L18+L26+L38+L44+L50+L61+L67+L70+L41</f>
        <v>122607.72000000002</v>
      </c>
      <c r="M11" s="341">
        <f>M12+M18+M26+M38+M44+M50+M61+M67+M70</f>
        <v>120675.63999999998</v>
      </c>
      <c r="N11" s="317"/>
      <c r="O11" s="317"/>
    </row>
    <row r="12" spans="2:14" ht="18.75">
      <c r="B12" s="284" t="s">
        <v>613</v>
      </c>
      <c r="C12" s="293" t="s">
        <v>579</v>
      </c>
      <c r="D12" s="269" t="s">
        <v>525</v>
      </c>
      <c r="E12" s="268" t="e">
        <f>F12-черн!Z11</f>
        <v>#REF!</v>
      </c>
      <c r="F12" s="268" t="e">
        <f>F13</f>
        <v>#REF!</v>
      </c>
      <c r="J12" s="316">
        <f>J13</f>
        <v>79974.80000000002</v>
      </c>
      <c r="K12" s="337">
        <f>K13</f>
        <v>1975.5400000000002</v>
      </c>
      <c r="L12" s="316">
        <f>L13</f>
        <v>79974.80000000002</v>
      </c>
      <c r="M12" s="342">
        <f>M13</f>
        <v>81799.81</v>
      </c>
      <c r="N12" s="307"/>
    </row>
    <row r="13" spans="2:14" ht="18.75">
      <c r="B13" s="284" t="s">
        <v>613</v>
      </c>
      <c r="C13" s="294" t="s">
        <v>614</v>
      </c>
      <c r="D13" s="267" t="s">
        <v>527</v>
      </c>
      <c r="E13" s="268" t="e">
        <f>F13-черн!Z14</f>
        <v>#REF!</v>
      </c>
      <c r="F13" s="268" t="e">
        <f>F14+F15+F16+#REF!</f>
        <v>#REF!</v>
      </c>
      <c r="J13" s="316">
        <f>J14+J15+J16+J17</f>
        <v>79974.80000000002</v>
      </c>
      <c r="K13" s="337">
        <f>K14+K15+K16+K17</f>
        <v>1975.5400000000002</v>
      </c>
      <c r="L13" s="316">
        <f>L14+L15+L16+L17</f>
        <v>79974.80000000002</v>
      </c>
      <c r="M13" s="342">
        <f>M14+M15+M16+M17</f>
        <v>81799.81</v>
      </c>
      <c r="N13" s="307"/>
    </row>
    <row r="14" spans="2:14" ht="187.5">
      <c r="B14" s="284" t="s">
        <v>613</v>
      </c>
      <c r="C14" s="294" t="s">
        <v>580</v>
      </c>
      <c r="D14" s="270" t="s">
        <v>754</v>
      </c>
      <c r="E14" s="268" t="e">
        <f>F14-черн!Z15</f>
        <v>#REF!</v>
      </c>
      <c r="F14" s="271" t="e">
        <f>43625-F15-F16-#REF!</f>
        <v>#REF!</v>
      </c>
      <c r="J14" s="316">
        <v>78140.24</v>
      </c>
      <c r="K14" s="337">
        <v>1043.2</v>
      </c>
      <c r="L14" s="316">
        <v>78140.24</v>
      </c>
      <c r="M14" s="342">
        <v>80897.59</v>
      </c>
      <c r="N14" s="307" t="s">
        <v>388</v>
      </c>
    </row>
    <row r="15" spans="2:14" ht="187.5">
      <c r="B15" s="284" t="s">
        <v>613</v>
      </c>
      <c r="C15" s="294" t="s">
        <v>581</v>
      </c>
      <c r="D15" s="272" t="s">
        <v>501</v>
      </c>
      <c r="E15" s="268">
        <f>F15-черн!Z16</f>
        <v>-50</v>
      </c>
      <c r="F15" s="271">
        <v>60</v>
      </c>
      <c r="J15" s="316">
        <f>620*104%</f>
        <v>644.8000000000001</v>
      </c>
      <c r="K15" s="337">
        <f aca="true" t="shared" si="0" ref="K15:K75">J15-M15</f>
        <v>620.7</v>
      </c>
      <c r="L15" s="316">
        <f>620*104%</f>
        <v>644.8000000000001</v>
      </c>
      <c r="M15" s="342">
        <v>24.1</v>
      </c>
      <c r="N15" s="307" t="s">
        <v>388</v>
      </c>
    </row>
    <row r="16" spans="2:14" ht="75">
      <c r="B16" s="284" t="s">
        <v>613</v>
      </c>
      <c r="C16" s="295" t="s">
        <v>582</v>
      </c>
      <c r="D16" s="273" t="s">
        <v>502</v>
      </c>
      <c r="E16" s="268">
        <f>F16-черн!Z17</f>
        <v>110</v>
      </c>
      <c r="F16" s="271">
        <v>110</v>
      </c>
      <c r="J16" s="316">
        <f>1140*104%</f>
        <v>1185.6000000000001</v>
      </c>
      <c r="K16" s="337">
        <f t="shared" si="0"/>
        <v>314.10000000000014</v>
      </c>
      <c r="L16" s="316">
        <f>1140*104%</f>
        <v>1185.6000000000001</v>
      </c>
      <c r="M16" s="342">
        <v>871.5</v>
      </c>
      <c r="N16" s="307"/>
    </row>
    <row r="17" spans="2:14" ht="150">
      <c r="B17" s="284" t="s">
        <v>613</v>
      </c>
      <c r="C17" s="295" t="s">
        <v>732</v>
      </c>
      <c r="D17" s="308" t="s">
        <v>731</v>
      </c>
      <c r="E17" s="268"/>
      <c r="F17" s="271"/>
      <c r="J17" s="316">
        <f>4*104%</f>
        <v>4.16</v>
      </c>
      <c r="K17" s="337">
        <f t="shared" si="0"/>
        <v>-2.46</v>
      </c>
      <c r="L17" s="316">
        <f>4*104%</f>
        <v>4.16</v>
      </c>
      <c r="M17" s="342">
        <v>6.62</v>
      </c>
      <c r="N17" s="307"/>
    </row>
    <row r="18" spans="2:14" ht="75">
      <c r="B18" s="286" t="s">
        <v>613</v>
      </c>
      <c r="C18" s="263" t="s">
        <v>576</v>
      </c>
      <c r="D18" s="269" t="s">
        <v>575</v>
      </c>
      <c r="E18" s="274" t="e">
        <f>F18</f>
        <v>#REF!</v>
      </c>
      <c r="F18" s="274" t="e">
        <f>F19</f>
        <v>#REF!</v>
      </c>
      <c r="G18" s="266"/>
      <c r="H18" s="266"/>
      <c r="I18" s="266"/>
      <c r="J18" s="316">
        <f>J19</f>
        <v>11911.196</v>
      </c>
      <c r="K18" s="337">
        <f t="shared" si="0"/>
        <v>1649.0859999999993</v>
      </c>
      <c r="L18" s="329">
        <f>L19</f>
        <v>12404.7</v>
      </c>
      <c r="M18" s="342">
        <f>M19</f>
        <v>10262.11</v>
      </c>
      <c r="N18" s="307"/>
    </row>
    <row r="19" spans="2:14" ht="56.25">
      <c r="B19" s="288" t="s">
        <v>613</v>
      </c>
      <c r="C19" s="296" t="s">
        <v>573</v>
      </c>
      <c r="D19" s="267" t="s">
        <v>574</v>
      </c>
      <c r="E19" s="274" t="e">
        <f>F19</f>
        <v>#REF!</v>
      </c>
      <c r="F19" s="271" t="e">
        <f>F20+F22+F24+#REF!</f>
        <v>#REF!</v>
      </c>
      <c r="J19" s="316">
        <f>J20+J22+J24</f>
        <v>11911.196</v>
      </c>
      <c r="K19" s="337">
        <f t="shared" si="0"/>
        <v>1649.0859999999993</v>
      </c>
      <c r="L19" s="329">
        <f>L20+L22+L24</f>
        <v>12404.7</v>
      </c>
      <c r="M19" s="342">
        <f>M20+M22+M24</f>
        <v>10262.11</v>
      </c>
      <c r="N19" s="307"/>
    </row>
    <row r="20" spans="2:14" ht="56.25">
      <c r="B20" s="284" t="s">
        <v>613</v>
      </c>
      <c r="C20" s="275" t="s">
        <v>567</v>
      </c>
      <c r="D20" s="267" t="s">
        <v>568</v>
      </c>
      <c r="E20" s="274">
        <f>F20</f>
        <v>1306</v>
      </c>
      <c r="F20" s="271">
        <v>1306</v>
      </c>
      <c r="J20" s="316">
        <v>5904</v>
      </c>
      <c r="K20" s="337">
        <f t="shared" si="0"/>
        <v>1329.9399999999996</v>
      </c>
      <c r="L20" s="329">
        <f>L21</f>
        <v>6140.4</v>
      </c>
      <c r="M20" s="342">
        <v>4574.06</v>
      </c>
      <c r="N20" s="307"/>
    </row>
    <row r="21" spans="2:14" ht="187.5">
      <c r="B21" s="284" t="s">
        <v>613</v>
      </c>
      <c r="C21" s="275" t="s">
        <v>737</v>
      </c>
      <c r="D21" s="272" t="s">
        <v>736</v>
      </c>
      <c r="E21" s="274"/>
      <c r="F21" s="271"/>
      <c r="J21" s="316">
        <v>5904</v>
      </c>
      <c r="K21" s="337">
        <f t="shared" si="0"/>
        <v>1329.9399999999996</v>
      </c>
      <c r="L21" s="329">
        <v>6140.4</v>
      </c>
      <c r="M21" s="342">
        <v>4574.06</v>
      </c>
      <c r="N21" s="307"/>
    </row>
    <row r="22" spans="2:18" ht="93.75">
      <c r="B22" s="284" t="s">
        <v>613</v>
      </c>
      <c r="C22" s="275" t="s">
        <v>569</v>
      </c>
      <c r="D22" s="267" t="s">
        <v>570</v>
      </c>
      <c r="E22" s="274">
        <f>F22</f>
        <v>53.8</v>
      </c>
      <c r="F22" s="271">
        <v>53.8</v>
      </c>
      <c r="J22" s="316">
        <f>'приложение 3'!K21*104%</f>
        <v>67.60000000000001</v>
      </c>
      <c r="K22" s="337">
        <f t="shared" si="0"/>
        <v>1.5500000000000114</v>
      </c>
      <c r="L22" s="329">
        <v>70.49</v>
      </c>
      <c r="M22" s="342">
        <v>66.05</v>
      </c>
      <c r="N22" s="307"/>
      <c r="R22" s="56" t="s">
        <v>388</v>
      </c>
    </row>
    <row r="23" spans="2:14" ht="225">
      <c r="B23" s="284" t="s">
        <v>613</v>
      </c>
      <c r="C23" s="275" t="s">
        <v>735</v>
      </c>
      <c r="D23" s="267" t="s">
        <v>734</v>
      </c>
      <c r="E23" s="274"/>
      <c r="F23" s="271"/>
      <c r="J23" s="316">
        <f>'приложение 3'!K22*104%</f>
        <v>67.60000000000001</v>
      </c>
      <c r="K23" s="337">
        <f t="shared" si="0"/>
        <v>1.5500000000000114</v>
      </c>
      <c r="L23" s="329">
        <v>70.49</v>
      </c>
      <c r="M23" s="342">
        <v>66.05</v>
      </c>
      <c r="N23" s="307"/>
    </row>
    <row r="24" spans="2:14" ht="93.75">
      <c r="B24" s="284" t="s">
        <v>613</v>
      </c>
      <c r="C24" s="275" t="s">
        <v>571</v>
      </c>
      <c r="D24" s="267" t="s">
        <v>572</v>
      </c>
      <c r="E24" s="274">
        <f>F24</f>
        <v>2062</v>
      </c>
      <c r="F24" s="271">
        <v>2062</v>
      </c>
      <c r="J24" s="316">
        <f>'приложение 3'!K23*104%</f>
        <v>5939.596</v>
      </c>
      <c r="K24" s="337">
        <f t="shared" si="0"/>
        <v>317.59599999999955</v>
      </c>
      <c r="L24" s="329">
        <f>L25</f>
        <v>6193.81</v>
      </c>
      <c r="M24" s="342">
        <v>5622</v>
      </c>
      <c r="N24" s="307"/>
    </row>
    <row r="25" spans="2:14" ht="187.5">
      <c r="B25" s="284" t="s">
        <v>613</v>
      </c>
      <c r="C25" s="275" t="s">
        <v>750</v>
      </c>
      <c r="D25" s="272" t="s">
        <v>733</v>
      </c>
      <c r="E25" s="274"/>
      <c r="F25" s="271"/>
      <c r="J25" s="316">
        <f>'приложение 3'!K24*104%</f>
        <v>5939.596</v>
      </c>
      <c r="K25" s="337">
        <f t="shared" si="0"/>
        <v>317.59599999999955</v>
      </c>
      <c r="L25" s="329">
        <v>6193.81</v>
      </c>
      <c r="M25" s="342">
        <v>5622</v>
      </c>
      <c r="N25" s="307"/>
    </row>
    <row r="26" spans="2:14" ht="18.75">
      <c r="B26" s="284" t="s">
        <v>613</v>
      </c>
      <c r="C26" s="293" t="s">
        <v>583</v>
      </c>
      <c r="D26" s="269" t="s">
        <v>528</v>
      </c>
      <c r="E26" s="271" t="e">
        <f>F26-черн!Z20</f>
        <v>#REF!</v>
      </c>
      <c r="F26" s="271" t="e">
        <f>F27+F32+F34</f>
        <v>#REF!</v>
      </c>
      <c r="J26" s="316">
        <f>J27+J34+J36</f>
        <v>15369.459999999997</v>
      </c>
      <c r="K26" s="337">
        <f t="shared" si="0"/>
        <v>1591.9199999999983</v>
      </c>
      <c r="L26" s="329">
        <f>L27+L34+L36</f>
        <v>15522.419999999998</v>
      </c>
      <c r="M26" s="342">
        <f>M27+M34+M36</f>
        <v>13777.539999999999</v>
      </c>
      <c r="N26" s="307"/>
    </row>
    <row r="27" spans="2:14" ht="37.5">
      <c r="B27" s="284" t="s">
        <v>613</v>
      </c>
      <c r="C27" s="293" t="s">
        <v>584</v>
      </c>
      <c r="D27" s="269" t="s">
        <v>529</v>
      </c>
      <c r="E27" s="271" t="e">
        <f>F27-черн!Z21</f>
        <v>#REF!</v>
      </c>
      <c r="F27" s="271" t="e">
        <f>F28+F30+#REF!</f>
        <v>#REF!</v>
      </c>
      <c r="J27" s="316">
        <f>J28+J30</f>
        <v>13172.599999999999</v>
      </c>
      <c r="K27" s="337">
        <f t="shared" si="0"/>
        <v>1633.199999999999</v>
      </c>
      <c r="L27" s="316">
        <f>L28+L30</f>
        <v>13172.599999999999</v>
      </c>
      <c r="M27" s="342">
        <f>M28+M30</f>
        <v>11539.4</v>
      </c>
      <c r="N27" s="307"/>
    </row>
    <row r="28" spans="2:14" ht="56.25">
      <c r="B28" s="284" t="s">
        <v>613</v>
      </c>
      <c r="C28" s="294" t="s">
        <v>585</v>
      </c>
      <c r="D28" s="267" t="s">
        <v>530</v>
      </c>
      <c r="E28" s="271" t="e">
        <f>F28-черн!Z22</f>
        <v>#REF!</v>
      </c>
      <c r="F28" s="271">
        <v>850</v>
      </c>
      <c r="J28" s="316">
        <v>9352.55</v>
      </c>
      <c r="K28" s="337">
        <f t="shared" si="0"/>
        <v>1404.0499999999993</v>
      </c>
      <c r="L28" s="316">
        <v>9352.55</v>
      </c>
      <c r="M28" s="342">
        <v>7948.5</v>
      </c>
      <c r="N28" s="307"/>
    </row>
    <row r="29" spans="2:14" ht="56.25">
      <c r="B29" s="284" t="s">
        <v>613</v>
      </c>
      <c r="C29" s="297" t="s">
        <v>586</v>
      </c>
      <c r="D29" s="267" t="s">
        <v>86</v>
      </c>
      <c r="E29" s="271" t="e">
        <f>F29-черн!Z23</f>
        <v>#REF!</v>
      </c>
      <c r="F29" s="271">
        <v>850</v>
      </c>
      <c r="J29" s="316">
        <v>9352.55</v>
      </c>
      <c r="K29" s="337">
        <f t="shared" si="0"/>
        <v>1404.0499999999993</v>
      </c>
      <c r="L29" s="316">
        <v>9352.55</v>
      </c>
      <c r="M29" s="342">
        <v>7948.5</v>
      </c>
      <c r="N29" s="307"/>
    </row>
    <row r="30" spans="2:14" ht="75">
      <c r="B30" s="286" t="s">
        <v>613</v>
      </c>
      <c r="C30" s="294" t="s">
        <v>587</v>
      </c>
      <c r="D30" s="267" t="s">
        <v>0</v>
      </c>
      <c r="E30" s="271" t="e">
        <f>F30-черн!Z25</f>
        <v>#REF!</v>
      </c>
      <c r="F30" s="271">
        <v>1660</v>
      </c>
      <c r="J30" s="316">
        <v>3820.05</v>
      </c>
      <c r="K30" s="337">
        <f t="shared" si="0"/>
        <v>229.1500000000001</v>
      </c>
      <c r="L30" s="316">
        <v>3820.05</v>
      </c>
      <c r="M30" s="342">
        <f>M31</f>
        <v>3590.9</v>
      </c>
      <c r="N30" s="307"/>
    </row>
    <row r="31" spans="2:14" ht="51" customHeight="1">
      <c r="B31" s="288" t="s">
        <v>613</v>
      </c>
      <c r="C31" s="296" t="s">
        <v>588</v>
      </c>
      <c r="D31" s="276" t="s">
        <v>0</v>
      </c>
      <c r="E31" s="271" t="e">
        <f>F31-черн!Z26</f>
        <v>#REF!</v>
      </c>
      <c r="F31" s="271">
        <v>1650</v>
      </c>
      <c r="J31" s="316">
        <v>3820.05</v>
      </c>
      <c r="K31" s="337">
        <f t="shared" si="0"/>
        <v>229.1500000000001</v>
      </c>
      <c r="L31" s="316">
        <v>3820.05</v>
      </c>
      <c r="M31" s="342">
        <v>3590.9</v>
      </c>
      <c r="N31" s="307"/>
    </row>
    <row r="32" spans="2:14" ht="18.75" hidden="1">
      <c r="B32" s="288"/>
      <c r="C32" s="293"/>
      <c r="D32" s="269"/>
      <c r="E32" s="271"/>
      <c r="F32" s="274"/>
      <c r="J32" s="316"/>
      <c r="K32" s="337">
        <f t="shared" si="0"/>
        <v>0</v>
      </c>
      <c r="L32" s="329"/>
      <c r="M32" s="342"/>
      <c r="N32" s="307"/>
    </row>
    <row r="33" spans="2:14" ht="18.75" hidden="1">
      <c r="B33" s="288"/>
      <c r="C33" s="294"/>
      <c r="D33" s="267"/>
      <c r="E33" s="271"/>
      <c r="F33" s="271"/>
      <c r="J33" s="316"/>
      <c r="K33" s="337">
        <f t="shared" si="0"/>
        <v>0</v>
      </c>
      <c r="L33" s="329"/>
      <c r="M33" s="342"/>
      <c r="N33" s="307"/>
    </row>
    <row r="34" spans="2:15" ht="18.75">
      <c r="B34" s="284" t="s">
        <v>613</v>
      </c>
      <c r="C34" s="293" t="s">
        <v>589</v>
      </c>
      <c r="D34" s="269" t="s">
        <v>2</v>
      </c>
      <c r="E34" s="271">
        <f>F34-черн!Z32</f>
        <v>92</v>
      </c>
      <c r="F34" s="274">
        <f>F35+F37</f>
        <v>106</v>
      </c>
      <c r="J34" s="316">
        <v>0.8</v>
      </c>
      <c r="K34" s="337">
        <f t="shared" si="0"/>
        <v>-0.3699999999999999</v>
      </c>
      <c r="L34" s="329">
        <v>1</v>
      </c>
      <c r="M34" s="342">
        <v>1.17</v>
      </c>
      <c r="N34" s="307"/>
      <c r="O34" s="56" t="s">
        <v>388</v>
      </c>
    </row>
    <row r="35" spans="2:14" ht="18.75">
      <c r="B35" s="284" t="s">
        <v>613</v>
      </c>
      <c r="C35" s="297" t="s">
        <v>590</v>
      </c>
      <c r="D35" s="276" t="s">
        <v>2</v>
      </c>
      <c r="E35" s="271">
        <f>F35-черн!Z33</f>
        <v>106</v>
      </c>
      <c r="F35" s="271">
        <v>106</v>
      </c>
      <c r="J35" s="316">
        <v>0.8</v>
      </c>
      <c r="K35" s="337">
        <f t="shared" si="0"/>
        <v>-0.3699999999999999</v>
      </c>
      <c r="L35" s="329">
        <v>1</v>
      </c>
      <c r="M35" s="342">
        <v>1.17</v>
      </c>
      <c r="N35" s="307"/>
    </row>
    <row r="36" spans="2:14" ht="37.5">
      <c r="B36" s="284" t="s">
        <v>613</v>
      </c>
      <c r="C36" s="291" t="s">
        <v>622</v>
      </c>
      <c r="D36" s="290" t="s">
        <v>620</v>
      </c>
      <c r="E36" s="271"/>
      <c r="F36" s="271"/>
      <c r="J36" s="316">
        <f>J37</f>
        <v>2196.06</v>
      </c>
      <c r="K36" s="337">
        <f t="shared" si="0"/>
        <v>-40.909999999999854</v>
      </c>
      <c r="L36" s="329">
        <v>2348.82</v>
      </c>
      <c r="M36" s="342">
        <f>M37</f>
        <v>2236.97</v>
      </c>
      <c r="N36" s="307"/>
    </row>
    <row r="37" spans="2:14" ht="75">
      <c r="B37" s="284" t="s">
        <v>613</v>
      </c>
      <c r="C37" s="297" t="s">
        <v>623</v>
      </c>
      <c r="D37" s="276" t="s">
        <v>621</v>
      </c>
      <c r="E37" s="271">
        <f>F37-черн!Z34</f>
        <v>-2282.2</v>
      </c>
      <c r="F37" s="271"/>
      <c r="J37" s="316">
        <v>2196.06</v>
      </c>
      <c r="K37" s="337">
        <f t="shared" si="0"/>
        <v>-40.909999999999854</v>
      </c>
      <c r="L37" s="329">
        <v>2283.91</v>
      </c>
      <c r="M37" s="342">
        <v>2236.97</v>
      </c>
      <c r="N37" s="307"/>
    </row>
    <row r="38" spans="2:14" ht="18.75">
      <c r="B38" s="284" t="s">
        <v>613</v>
      </c>
      <c r="C38" s="293" t="s">
        <v>591</v>
      </c>
      <c r="D38" s="269" t="s">
        <v>3</v>
      </c>
      <c r="E38" s="271">
        <f>F38-черн!Z35</f>
        <v>0</v>
      </c>
      <c r="F38" s="274">
        <v>2282.2</v>
      </c>
      <c r="J38" s="316">
        <f>J39</f>
        <v>7980.42</v>
      </c>
      <c r="K38" s="337">
        <f t="shared" si="0"/>
        <v>-1652.9099999999999</v>
      </c>
      <c r="L38" s="329">
        <f>L39</f>
        <v>8419.34</v>
      </c>
      <c r="M38" s="342">
        <v>9633.33</v>
      </c>
      <c r="N38" s="307"/>
    </row>
    <row r="39" spans="2:14" ht="18.75">
      <c r="B39" s="284" t="s">
        <v>613</v>
      </c>
      <c r="C39" s="293" t="s">
        <v>592</v>
      </c>
      <c r="D39" s="269" t="s">
        <v>4</v>
      </c>
      <c r="E39" s="271">
        <f>F39-черн!Z36</f>
        <v>0</v>
      </c>
      <c r="F39" s="274">
        <v>2282.2</v>
      </c>
      <c r="J39" s="316">
        <f>J40</f>
        <v>7980.42</v>
      </c>
      <c r="K39" s="337">
        <f t="shared" si="0"/>
        <v>-1652.9099999999999</v>
      </c>
      <c r="L39" s="329">
        <f>L40</f>
        <v>8419.34</v>
      </c>
      <c r="M39" s="342">
        <v>9633.33</v>
      </c>
      <c r="N39" s="307"/>
    </row>
    <row r="40" spans="2:14" ht="56.25">
      <c r="B40" s="284" t="s">
        <v>613</v>
      </c>
      <c r="C40" s="294" t="s">
        <v>593</v>
      </c>
      <c r="D40" s="267" t="s">
        <v>5</v>
      </c>
      <c r="E40" s="271">
        <f>F40-черн!Z37</f>
        <v>2282.2</v>
      </c>
      <c r="F40" s="271">
        <v>2282.2</v>
      </c>
      <c r="J40" s="316">
        <v>7980.42</v>
      </c>
      <c r="K40" s="337">
        <f t="shared" si="0"/>
        <v>-1652.9099999999999</v>
      </c>
      <c r="L40" s="329">
        <v>8419.34</v>
      </c>
      <c r="M40" s="342">
        <v>9633.33</v>
      </c>
      <c r="N40" s="307"/>
    </row>
    <row r="41" spans="2:14" ht="56.25">
      <c r="B41" s="284" t="s">
        <v>613</v>
      </c>
      <c r="C41" s="293" t="s">
        <v>757</v>
      </c>
      <c r="D41" s="267" t="s">
        <v>6</v>
      </c>
      <c r="E41" s="271"/>
      <c r="F41" s="271"/>
      <c r="J41" s="316">
        <f>J42</f>
        <v>3.5</v>
      </c>
      <c r="K41" s="337">
        <v>3.5</v>
      </c>
      <c r="L41" s="329">
        <f>L42</f>
        <v>3.8</v>
      </c>
      <c r="M41" s="342"/>
      <c r="N41" s="307"/>
    </row>
    <row r="42" spans="2:14" ht="18.75">
      <c r="B42" s="284" t="s">
        <v>613</v>
      </c>
      <c r="C42" s="293" t="s">
        <v>758</v>
      </c>
      <c r="D42" s="267" t="s">
        <v>371</v>
      </c>
      <c r="E42" s="271"/>
      <c r="F42" s="271"/>
      <c r="J42" s="316">
        <f>J43</f>
        <v>3.5</v>
      </c>
      <c r="K42" s="337">
        <v>3.5</v>
      </c>
      <c r="L42" s="329">
        <f>L43</f>
        <v>3.8</v>
      </c>
      <c r="M42" s="342"/>
      <c r="N42" s="307"/>
    </row>
    <row r="43" spans="2:14" ht="37.5">
      <c r="B43" s="284" t="s">
        <v>613</v>
      </c>
      <c r="C43" s="294" t="s">
        <v>759</v>
      </c>
      <c r="D43" s="267" t="s">
        <v>376</v>
      </c>
      <c r="E43" s="271"/>
      <c r="F43" s="271"/>
      <c r="J43" s="316">
        <v>3.5</v>
      </c>
      <c r="K43" s="337">
        <v>3.5</v>
      </c>
      <c r="L43" s="329">
        <v>3.8</v>
      </c>
      <c r="M43" s="342"/>
      <c r="N43" s="307"/>
    </row>
    <row r="44" spans="2:14" ht="18.75">
      <c r="B44" s="284" t="s">
        <v>612</v>
      </c>
      <c r="C44" s="293" t="s">
        <v>594</v>
      </c>
      <c r="D44" s="269" t="s">
        <v>377</v>
      </c>
      <c r="E44" s="271" t="e">
        <f>F44-черн!Z44</f>
        <v>#REF!</v>
      </c>
      <c r="F44" s="271" t="e">
        <f>F45+F47</f>
        <v>#REF!</v>
      </c>
      <c r="J44" s="316">
        <f>J45+J47</f>
        <v>2695.1</v>
      </c>
      <c r="K44" s="337">
        <f t="shared" si="0"/>
        <v>517.2999999999997</v>
      </c>
      <c r="L44" s="329">
        <f>L45+L47</f>
        <v>2812.58</v>
      </c>
      <c r="M44" s="342">
        <f>M45+M47</f>
        <v>2177.8</v>
      </c>
      <c r="N44" s="307"/>
    </row>
    <row r="45" spans="2:14" ht="56.25">
      <c r="B45" s="284" t="s">
        <v>613</v>
      </c>
      <c r="C45" s="294" t="s">
        <v>595</v>
      </c>
      <c r="D45" s="267" t="s">
        <v>378</v>
      </c>
      <c r="E45" s="271" t="e">
        <f>F45-черн!Z45</f>
        <v>#REF!</v>
      </c>
      <c r="F45" s="271">
        <v>1540</v>
      </c>
      <c r="J45" s="316">
        <f>J46</f>
        <v>2626.6</v>
      </c>
      <c r="K45" s="337">
        <f t="shared" si="0"/>
        <v>517.2999999999997</v>
      </c>
      <c r="L45" s="329">
        <f>L46</f>
        <v>2812.58</v>
      </c>
      <c r="M45" s="342">
        <v>2109.3</v>
      </c>
      <c r="N45" s="307"/>
    </row>
    <row r="46" spans="2:14" ht="75">
      <c r="B46" s="284" t="s">
        <v>613</v>
      </c>
      <c r="C46" s="294" t="s">
        <v>596</v>
      </c>
      <c r="D46" s="267" t="s">
        <v>379</v>
      </c>
      <c r="E46" s="271" t="e">
        <f>F46-черн!Z46</f>
        <v>#REF!</v>
      </c>
      <c r="F46" s="271">
        <v>1540</v>
      </c>
      <c r="J46" s="316">
        <v>2626.6</v>
      </c>
      <c r="K46" s="337">
        <f t="shared" si="0"/>
        <v>517.2999999999997</v>
      </c>
      <c r="L46" s="329">
        <v>2812.58</v>
      </c>
      <c r="M46" s="342">
        <v>2109.3</v>
      </c>
      <c r="N46" s="307"/>
    </row>
    <row r="47" spans="2:14" ht="56.25">
      <c r="B47" s="284" t="s">
        <v>566</v>
      </c>
      <c r="C47" s="294" t="s">
        <v>597</v>
      </c>
      <c r="D47" s="267" t="s">
        <v>380</v>
      </c>
      <c r="E47" s="271" t="e">
        <f>F47-черн!Z47</f>
        <v>#REF!</v>
      </c>
      <c r="F47" s="271" t="e">
        <f>F48+#REF!</f>
        <v>#REF!</v>
      </c>
      <c r="J47" s="316">
        <v>68.5</v>
      </c>
      <c r="K47" s="337">
        <f t="shared" si="0"/>
        <v>0</v>
      </c>
      <c r="L47" s="329">
        <v>0</v>
      </c>
      <c r="M47" s="342">
        <v>68.5</v>
      </c>
      <c r="N47" s="307"/>
    </row>
    <row r="48" spans="2:14" ht="93.75">
      <c r="B48" s="284" t="s">
        <v>566</v>
      </c>
      <c r="C48" s="298" t="s">
        <v>598</v>
      </c>
      <c r="D48" s="267" t="s">
        <v>109</v>
      </c>
      <c r="E48" s="271" t="e">
        <f>F48-черн!Z48</f>
        <v>#REF!</v>
      </c>
      <c r="F48" s="271">
        <f>F49</f>
        <v>230</v>
      </c>
      <c r="J48" s="316">
        <v>68.5</v>
      </c>
      <c r="K48" s="337">
        <f t="shared" si="0"/>
        <v>0</v>
      </c>
      <c r="L48" s="329">
        <v>0</v>
      </c>
      <c r="M48" s="342">
        <v>68.5</v>
      </c>
      <c r="N48" s="307"/>
    </row>
    <row r="49" spans="2:14" ht="112.5">
      <c r="B49" s="284" t="s">
        <v>566</v>
      </c>
      <c r="C49" s="298" t="s">
        <v>599</v>
      </c>
      <c r="D49" s="267" t="s">
        <v>108</v>
      </c>
      <c r="E49" s="271" t="e">
        <f>F49-черн!Z49</f>
        <v>#REF!</v>
      </c>
      <c r="F49" s="271">
        <v>230</v>
      </c>
      <c r="J49" s="316">
        <v>68.5</v>
      </c>
      <c r="K49" s="337">
        <f t="shared" si="0"/>
        <v>0</v>
      </c>
      <c r="L49" s="329">
        <v>0</v>
      </c>
      <c r="M49" s="342">
        <v>68.5</v>
      </c>
      <c r="N49" s="307"/>
    </row>
    <row r="50" spans="2:14" ht="78" customHeight="1">
      <c r="B50" s="284" t="s">
        <v>566</v>
      </c>
      <c r="C50" s="293" t="s">
        <v>600</v>
      </c>
      <c r="D50" s="269" t="s">
        <v>382</v>
      </c>
      <c r="E50" s="271" t="e">
        <f>F50-черн!Z59</f>
        <v>#REF!</v>
      </c>
      <c r="F50" s="271">
        <f>F51</f>
        <v>1533</v>
      </c>
      <c r="J50" s="316">
        <f>J51</f>
        <v>1632.99</v>
      </c>
      <c r="K50" s="337">
        <f t="shared" si="0"/>
        <v>142.1199999999999</v>
      </c>
      <c r="L50" s="316">
        <f>L51</f>
        <v>1698.31</v>
      </c>
      <c r="M50" s="342">
        <f>M51</f>
        <v>1490.8700000000001</v>
      </c>
      <c r="N50" s="307"/>
    </row>
    <row r="51" spans="2:14" ht="168.75">
      <c r="B51" s="284" t="s">
        <v>566</v>
      </c>
      <c r="C51" s="293" t="s">
        <v>601</v>
      </c>
      <c r="D51" s="269" t="s">
        <v>96</v>
      </c>
      <c r="E51" s="271" t="e">
        <f>F51-черн!Z60</f>
        <v>#REF!</v>
      </c>
      <c r="F51" s="271">
        <f>F52+F54</f>
        <v>1533</v>
      </c>
      <c r="G51" s="56" t="s">
        <v>388</v>
      </c>
      <c r="J51" s="316">
        <f>J52+J54+J56</f>
        <v>1632.99</v>
      </c>
      <c r="K51" s="337">
        <f t="shared" si="0"/>
        <v>142.1199999999999</v>
      </c>
      <c r="L51" s="316">
        <f>L52+L54+L56</f>
        <v>1698.31</v>
      </c>
      <c r="M51" s="342">
        <f>M52+M54</f>
        <v>1490.8700000000001</v>
      </c>
      <c r="N51" s="307"/>
    </row>
    <row r="52" spans="2:14" ht="117" customHeight="1">
      <c r="B52" s="284" t="s">
        <v>566</v>
      </c>
      <c r="C52" s="293" t="s">
        <v>602</v>
      </c>
      <c r="D52" s="269" t="s">
        <v>383</v>
      </c>
      <c r="E52" s="271" t="e">
        <f>F52-черн!Z61</f>
        <v>#REF!</v>
      </c>
      <c r="F52" s="271">
        <v>1378</v>
      </c>
      <c r="J52" s="316">
        <f>J53</f>
        <v>1501.01</v>
      </c>
      <c r="K52" s="337">
        <f t="shared" si="0"/>
        <v>50.11999999999989</v>
      </c>
      <c r="L52" s="316">
        <f>L53</f>
        <v>1566.33</v>
      </c>
      <c r="M52" s="342">
        <v>1450.89</v>
      </c>
      <c r="N52" s="307"/>
    </row>
    <row r="53" spans="2:14" ht="131.25">
      <c r="B53" s="284" t="s">
        <v>566</v>
      </c>
      <c r="C53" s="152" t="s">
        <v>644</v>
      </c>
      <c r="D53" s="267" t="s">
        <v>166</v>
      </c>
      <c r="E53" s="271" t="e">
        <f>F53-черн!Z62</f>
        <v>#REF!</v>
      </c>
      <c r="F53" s="271">
        <v>1378</v>
      </c>
      <c r="J53" s="316">
        <v>1501.01</v>
      </c>
      <c r="K53" s="337">
        <f t="shared" si="0"/>
        <v>50.11999999999989</v>
      </c>
      <c r="L53" s="316">
        <v>1566.33</v>
      </c>
      <c r="M53" s="342">
        <v>1450.89</v>
      </c>
      <c r="N53" s="307"/>
    </row>
    <row r="54" spans="2:14" ht="102.75" customHeight="1">
      <c r="B54" s="284" t="s">
        <v>566</v>
      </c>
      <c r="C54" s="293" t="s">
        <v>604</v>
      </c>
      <c r="D54" s="269" t="s">
        <v>97</v>
      </c>
      <c r="E54" s="271" t="e">
        <f>F54-черн!Z65</f>
        <v>#REF!</v>
      </c>
      <c r="F54" s="271">
        <v>155</v>
      </c>
      <c r="J54" s="316">
        <v>39.98</v>
      </c>
      <c r="K54" s="337">
        <f t="shared" si="0"/>
        <v>0</v>
      </c>
      <c r="L54" s="316">
        <v>39.98</v>
      </c>
      <c r="M54" s="342">
        <v>39.98</v>
      </c>
      <c r="N54" s="307"/>
    </row>
    <row r="55" spans="2:14" ht="120" customHeight="1">
      <c r="B55" s="284" t="s">
        <v>566</v>
      </c>
      <c r="C55" s="294" t="s">
        <v>603</v>
      </c>
      <c r="D55" s="267" t="s">
        <v>98</v>
      </c>
      <c r="E55" s="271">
        <f>F55-черн!Z66</f>
        <v>-102.19999999999999</v>
      </c>
      <c r="F55" s="271">
        <v>155</v>
      </c>
      <c r="J55" s="316">
        <v>39.98</v>
      </c>
      <c r="K55" s="337">
        <f t="shared" si="0"/>
        <v>0</v>
      </c>
      <c r="L55" s="316">
        <v>39.98</v>
      </c>
      <c r="M55" s="342">
        <v>39.98</v>
      </c>
      <c r="N55" s="307"/>
    </row>
    <row r="56" spans="2:14" ht="146.25" customHeight="1">
      <c r="B56" s="284" t="s">
        <v>566</v>
      </c>
      <c r="C56" s="293" t="s">
        <v>765</v>
      </c>
      <c r="D56" s="326" t="s">
        <v>760</v>
      </c>
      <c r="E56" s="271"/>
      <c r="F56" s="271"/>
      <c r="J56" s="327">
        <f>J57+J59</f>
        <v>92</v>
      </c>
      <c r="K56" s="337">
        <f t="shared" si="0"/>
        <v>92</v>
      </c>
      <c r="L56" s="327">
        <f>L57+L59</f>
        <v>92</v>
      </c>
      <c r="M56" s="342"/>
      <c r="N56" s="307"/>
    </row>
    <row r="57" spans="2:14" ht="120" customHeight="1">
      <c r="B57" s="284" t="s">
        <v>566</v>
      </c>
      <c r="C57" s="294" t="s">
        <v>766</v>
      </c>
      <c r="D57" s="272" t="s">
        <v>761</v>
      </c>
      <c r="E57" s="271"/>
      <c r="F57" s="271"/>
      <c r="J57" s="316">
        <v>4</v>
      </c>
      <c r="K57" s="337">
        <f t="shared" si="0"/>
        <v>4</v>
      </c>
      <c r="L57" s="316">
        <v>4</v>
      </c>
      <c r="M57" s="342"/>
      <c r="N57" s="307"/>
    </row>
    <row r="58" spans="2:14" ht="120" customHeight="1">
      <c r="B58" s="284" t="s">
        <v>566</v>
      </c>
      <c r="C58" s="294" t="s">
        <v>767</v>
      </c>
      <c r="D58" s="267" t="s">
        <v>762</v>
      </c>
      <c r="E58" s="271"/>
      <c r="F58" s="271"/>
      <c r="J58" s="316">
        <v>4</v>
      </c>
      <c r="K58" s="337">
        <f t="shared" si="0"/>
        <v>4</v>
      </c>
      <c r="L58" s="316">
        <v>4</v>
      </c>
      <c r="M58" s="342"/>
      <c r="N58" s="307"/>
    </row>
    <row r="59" spans="2:14" ht="120" customHeight="1">
      <c r="B59" s="284" t="s">
        <v>566</v>
      </c>
      <c r="C59" s="294" t="s">
        <v>768</v>
      </c>
      <c r="D59" s="272" t="s">
        <v>763</v>
      </c>
      <c r="E59" s="271"/>
      <c r="F59" s="271"/>
      <c r="J59" s="316">
        <v>88</v>
      </c>
      <c r="K59" s="337">
        <f t="shared" si="0"/>
        <v>88</v>
      </c>
      <c r="L59" s="316">
        <v>88</v>
      </c>
      <c r="M59" s="342"/>
      <c r="N59" s="307"/>
    </row>
    <row r="60" spans="2:14" ht="146.25" customHeight="1">
      <c r="B60" s="284" t="s">
        <v>566</v>
      </c>
      <c r="C60" s="294" t="s">
        <v>769</v>
      </c>
      <c r="D60" s="272" t="s">
        <v>764</v>
      </c>
      <c r="E60" s="271"/>
      <c r="F60" s="271"/>
      <c r="J60" s="316">
        <v>88</v>
      </c>
      <c r="K60" s="337">
        <f t="shared" si="0"/>
        <v>88</v>
      </c>
      <c r="L60" s="316">
        <v>88</v>
      </c>
      <c r="M60" s="342"/>
      <c r="N60" s="307"/>
    </row>
    <row r="61" spans="2:14" ht="37.5">
      <c r="B61" s="284">
        <v>498</v>
      </c>
      <c r="C61" s="293" t="s">
        <v>605</v>
      </c>
      <c r="D61" s="269" t="s">
        <v>37</v>
      </c>
      <c r="E61" s="271" t="e">
        <f>F61-черн!Z67</f>
        <v>#REF!</v>
      </c>
      <c r="F61" s="271" t="e">
        <f>F62</f>
        <v>#REF!</v>
      </c>
      <c r="J61" s="316">
        <f>J62</f>
        <v>194.01999999999998</v>
      </c>
      <c r="K61" s="337">
        <f t="shared" si="0"/>
        <v>155.45999999999998</v>
      </c>
      <c r="L61" s="316">
        <f>L62</f>
        <v>201.78</v>
      </c>
      <c r="M61" s="342">
        <f>M62</f>
        <v>38.56</v>
      </c>
      <c r="N61" s="307"/>
    </row>
    <row r="62" spans="2:14" ht="37.5">
      <c r="B62" s="284">
        <v>498</v>
      </c>
      <c r="C62" s="294" t="s">
        <v>773</v>
      </c>
      <c r="D62" s="267" t="s">
        <v>38</v>
      </c>
      <c r="E62" s="271" t="e">
        <f>F62-черн!Y68</f>
        <v>#REF!</v>
      </c>
      <c r="F62" s="271" t="e">
        <f>F63+#REF!+#REF!+F64</f>
        <v>#REF!</v>
      </c>
      <c r="J62" s="316">
        <f>J63+J64</f>
        <v>194.01999999999998</v>
      </c>
      <c r="K62" s="337">
        <f t="shared" si="0"/>
        <v>155.45999999999998</v>
      </c>
      <c r="L62" s="316">
        <f>L63+L64</f>
        <v>201.78</v>
      </c>
      <c r="M62" s="342">
        <f>M63+M64</f>
        <v>38.56</v>
      </c>
      <c r="N62" s="307"/>
    </row>
    <row r="63" spans="2:14" ht="56.25">
      <c r="B63" s="284">
        <v>498</v>
      </c>
      <c r="C63" s="294" t="s">
        <v>774</v>
      </c>
      <c r="D63" s="267" t="s">
        <v>169</v>
      </c>
      <c r="E63" s="271" t="e">
        <f>F63-черн!Y69</f>
        <v>#REF!</v>
      </c>
      <c r="F63" s="271">
        <v>129</v>
      </c>
      <c r="J63" s="316">
        <v>20.91</v>
      </c>
      <c r="K63" s="337">
        <f t="shared" si="0"/>
        <v>4.830000000000002</v>
      </c>
      <c r="L63" s="316">
        <v>22.91</v>
      </c>
      <c r="M63" s="342">
        <v>16.08</v>
      </c>
      <c r="N63" s="307"/>
    </row>
    <row r="64" spans="2:14" ht="37.5">
      <c r="B64" s="284">
        <v>498</v>
      </c>
      <c r="C64" s="294" t="s">
        <v>775</v>
      </c>
      <c r="D64" s="289" t="s">
        <v>512</v>
      </c>
      <c r="E64" s="271" t="e">
        <f>F64-черн!Y72</f>
        <v>#REF!</v>
      </c>
      <c r="F64" s="271">
        <v>125</v>
      </c>
      <c r="J64" s="316">
        <f>J65+J66</f>
        <v>173.10999999999999</v>
      </c>
      <c r="K64" s="337">
        <f t="shared" si="0"/>
        <v>150.63</v>
      </c>
      <c r="L64" s="316">
        <f>L65+L66</f>
        <v>178.87</v>
      </c>
      <c r="M64" s="342">
        <v>22.48</v>
      </c>
      <c r="N64" s="307"/>
    </row>
    <row r="65" spans="2:14" ht="18.75">
      <c r="B65" s="284">
        <v>498</v>
      </c>
      <c r="C65" s="294" t="s">
        <v>776</v>
      </c>
      <c r="D65" s="289" t="s">
        <v>770</v>
      </c>
      <c r="E65" s="271"/>
      <c r="F65" s="271"/>
      <c r="J65" s="316">
        <v>171.04</v>
      </c>
      <c r="K65" s="337">
        <f t="shared" si="0"/>
        <v>171.04</v>
      </c>
      <c r="L65" s="316">
        <v>176.37</v>
      </c>
      <c r="M65" s="342"/>
      <c r="N65" s="307"/>
    </row>
    <row r="66" spans="2:14" ht="37.5">
      <c r="B66" s="284">
        <v>498</v>
      </c>
      <c r="C66" s="294" t="s">
        <v>777</v>
      </c>
      <c r="D66" s="289" t="s">
        <v>771</v>
      </c>
      <c r="E66" s="271"/>
      <c r="F66" s="271"/>
      <c r="J66" s="316">
        <v>2.07</v>
      </c>
      <c r="K66" s="337">
        <f t="shared" si="0"/>
        <v>2.07</v>
      </c>
      <c r="L66" s="316">
        <v>2.5</v>
      </c>
      <c r="M66" s="342"/>
      <c r="N66" s="307"/>
    </row>
    <row r="67" spans="2:14" ht="56.25">
      <c r="B67" s="284" t="s">
        <v>566</v>
      </c>
      <c r="C67" s="293" t="s">
        <v>606</v>
      </c>
      <c r="D67" s="269" t="s">
        <v>39</v>
      </c>
      <c r="E67" s="271" t="e">
        <f>F67-черн!Z73</f>
        <v>#REF!</v>
      </c>
      <c r="F67" s="271">
        <v>266</v>
      </c>
      <c r="J67" s="316">
        <v>73</v>
      </c>
      <c r="K67" s="337">
        <f t="shared" si="0"/>
        <v>-1.6200000000000045</v>
      </c>
      <c r="L67" s="329">
        <f>L68</f>
        <v>75</v>
      </c>
      <c r="M67" s="342">
        <v>74.62</v>
      </c>
      <c r="N67" s="307"/>
    </row>
    <row r="68" spans="2:14" ht="37.5">
      <c r="B68" s="284" t="s">
        <v>566</v>
      </c>
      <c r="C68" s="293" t="s">
        <v>607</v>
      </c>
      <c r="D68" s="269" t="s">
        <v>44</v>
      </c>
      <c r="E68" s="271" t="e">
        <f>F68-черн!Z77</f>
        <v>#REF!</v>
      </c>
      <c r="F68" s="271">
        <v>266</v>
      </c>
      <c r="J68" s="316">
        <v>73</v>
      </c>
      <c r="K68" s="337">
        <f t="shared" si="0"/>
        <v>-1.6200000000000045</v>
      </c>
      <c r="L68" s="329">
        <f>L69</f>
        <v>75</v>
      </c>
      <c r="M68" s="342">
        <v>74.62</v>
      </c>
      <c r="N68" s="307"/>
    </row>
    <row r="69" spans="2:14" ht="56.25">
      <c r="B69" s="284" t="s">
        <v>566</v>
      </c>
      <c r="C69" s="294" t="s">
        <v>608</v>
      </c>
      <c r="D69" s="267" t="s">
        <v>172</v>
      </c>
      <c r="E69" s="271">
        <f>F69-черн!Z78</f>
        <v>-3414</v>
      </c>
      <c r="F69" s="271">
        <v>266</v>
      </c>
      <c r="J69" s="316">
        <v>73</v>
      </c>
      <c r="K69" s="337">
        <f t="shared" si="0"/>
        <v>-1.6200000000000045</v>
      </c>
      <c r="L69" s="329">
        <v>75</v>
      </c>
      <c r="M69" s="342">
        <v>74.62</v>
      </c>
      <c r="N69" s="307"/>
    </row>
    <row r="70" spans="2:14" ht="37.5">
      <c r="B70" s="284" t="s">
        <v>566</v>
      </c>
      <c r="C70" s="293" t="s">
        <v>609</v>
      </c>
      <c r="D70" s="269" t="s">
        <v>47</v>
      </c>
      <c r="E70" s="271" t="e">
        <f>F70-черн!Z83</f>
        <v>#REF!</v>
      </c>
      <c r="F70" s="271" t="e">
        <f>#REF!+#REF!+#REF!+#REF!+#REF!</f>
        <v>#REF!</v>
      </c>
      <c r="J70" s="316">
        <f>J71+J86+J88</f>
        <v>1494.99</v>
      </c>
      <c r="K70" s="337">
        <f t="shared" si="0"/>
        <v>73.99000000000001</v>
      </c>
      <c r="L70" s="316">
        <f>L71+L86+L88</f>
        <v>1494.99</v>
      </c>
      <c r="M70" s="342">
        <f>M71+M86+M88</f>
        <v>1421</v>
      </c>
      <c r="N70" s="307"/>
    </row>
    <row r="71" spans="2:14" ht="56.25">
      <c r="B71" s="284" t="s">
        <v>612</v>
      </c>
      <c r="C71" s="294" t="s">
        <v>685</v>
      </c>
      <c r="D71" s="267" t="s">
        <v>683</v>
      </c>
      <c r="E71" s="271"/>
      <c r="F71" s="271"/>
      <c r="J71" s="316">
        <f>J72+J74+J76+J78+J80+J82+J84</f>
        <v>384.99</v>
      </c>
      <c r="K71" s="337">
        <f t="shared" si="0"/>
        <v>38.99000000000001</v>
      </c>
      <c r="L71" s="316">
        <f>L72+L74+L76+L78+L80+L82+L84</f>
        <v>384.99</v>
      </c>
      <c r="M71" s="342">
        <f>M72+M74+M76+M78+M80+M82+M84</f>
        <v>346</v>
      </c>
      <c r="N71" s="307"/>
    </row>
    <row r="72" spans="2:14" ht="93.75">
      <c r="B72" s="284" t="s">
        <v>612</v>
      </c>
      <c r="C72" s="294" t="s">
        <v>686</v>
      </c>
      <c r="D72" s="267" t="s">
        <v>684</v>
      </c>
      <c r="E72" s="271"/>
      <c r="F72" s="271"/>
      <c r="J72" s="316">
        <v>22.5</v>
      </c>
      <c r="K72" s="337">
        <f t="shared" si="0"/>
        <v>2.5</v>
      </c>
      <c r="L72" s="316">
        <v>22.5</v>
      </c>
      <c r="M72" s="342">
        <v>20</v>
      </c>
      <c r="N72" s="307"/>
    </row>
    <row r="73" spans="2:14" ht="131.25">
      <c r="B73" s="284" t="s">
        <v>612</v>
      </c>
      <c r="C73" s="294" t="s">
        <v>687</v>
      </c>
      <c r="D73" s="272" t="s">
        <v>664</v>
      </c>
      <c r="E73" s="271"/>
      <c r="F73" s="271"/>
      <c r="J73" s="316">
        <v>22.5</v>
      </c>
      <c r="K73" s="337">
        <f t="shared" si="0"/>
        <v>2.5</v>
      </c>
      <c r="L73" s="316">
        <v>22.5</v>
      </c>
      <c r="M73" s="342">
        <v>20</v>
      </c>
      <c r="N73" s="307"/>
    </row>
    <row r="74" spans="2:14" ht="131.25">
      <c r="B74" s="284" t="s">
        <v>612</v>
      </c>
      <c r="C74" s="294" t="s">
        <v>688</v>
      </c>
      <c r="D74" s="267" t="s">
        <v>665</v>
      </c>
      <c r="E74" s="271"/>
      <c r="F74" s="271"/>
      <c r="J74" s="316">
        <v>29.5</v>
      </c>
      <c r="K74" s="337">
        <f t="shared" si="0"/>
        <v>1.5</v>
      </c>
      <c r="L74" s="316">
        <v>29.5</v>
      </c>
      <c r="M74" s="342">
        <v>28</v>
      </c>
      <c r="N74" s="307"/>
    </row>
    <row r="75" spans="2:14" ht="168.75">
      <c r="B75" s="284" t="s">
        <v>612</v>
      </c>
      <c r="C75" s="294" t="s">
        <v>689</v>
      </c>
      <c r="D75" s="272" t="s">
        <v>666</v>
      </c>
      <c r="E75" s="271"/>
      <c r="F75" s="271"/>
      <c r="J75" s="316">
        <v>29.5</v>
      </c>
      <c r="K75" s="337">
        <f t="shared" si="0"/>
        <v>1.5</v>
      </c>
      <c r="L75" s="316">
        <v>29.5</v>
      </c>
      <c r="M75" s="342">
        <v>28</v>
      </c>
      <c r="N75" s="307"/>
    </row>
    <row r="76" spans="2:14" ht="93.75">
      <c r="B76" s="284" t="s">
        <v>612</v>
      </c>
      <c r="C76" s="294" t="s">
        <v>690</v>
      </c>
      <c r="D76" s="267" t="s">
        <v>667</v>
      </c>
      <c r="E76" s="271"/>
      <c r="F76" s="271"/>
      <c r="J76" s="316">
        <v>22</v>
      </c>
      <c r="K76" s="337">
        <f aca="true" t="shared" si="1" ref="K76:K127">J76-M76</f>
        <v>7</v>
      </c>
      <c r="L76" s="316">
        <v>22</v>
      </c>
      <c r="M76" s="342">
        <v>15</v>
      </c>
      <c r="N76" s="307"/>
    </row>
    <row r="77" spans="2:14" ht="131.25">
      <c r="B77" s="284" t="s">
        <v>612</v>
      </c>
      <c r="C77" s="294" t="s">
        <v>691</v>
      </c>
      <c r="D77" s="272" t="s">
        <v>668</v>
      </c>
      <c r="E77" s="271"/>
      <c r="F77" s="271"/>
      <c r="J77" s="316">
        <v>22</v>
      </c>
      <c r="K77" s="337">
        <f t="shared" si="1"/>
        <v>7</v>
      </c>
      <c r="L77" s="316">
        <v>22</v>
      </c>
      <c r="M77" s="342">
        <v>15</v>
      </c>
      <c r="N77" s="307"/>
    </row>
    <row r="78" spans="2:14" ht="112.5">
      <c r="B78" s="284" t="s">
        <v>612</v>
      </c>
      <c r="C78" s="294" t="s">
        <v>692</v>
      </c>
      <c r="D78" s="267" t="s">
        <v>669</v>
      </c>
      <c r="E78" s="271"/>
      <c r="F78" s="271"/>
      <c r="J78" s="316">
        <v>28</v>
      </c>
      <c r="K78" s="337">
        <f t="shared" si="1"/>
        <v>6</v>
      </c>
      <c r="L78" s="316">
        <v>28</v>
      </c>
      <c r="M78" s="342">
        <v>22</v>
      </c>
      <c r="N78" s="307"/>
    </row>
    <row r="79" spans="2:14" ht="168.75">
      <c r="B79" s="284" t="s">
        <v>612</v>
      </c>
      <c r="C79" s="294" t="s">
        <v>693</v>
      </c>
      <c r="D79" s="272" t="s">
        <v>670</v>
      </c>
      <c r="E79" s="271"/>
      <c r="F79" s="271"/>
      <c r="J79" s="316">
        <v>28</v>
      </c>
      <c r="K79" s="337">
        <f t="shared" si="1"/>
        <v>6</v>
      </c>
      <c r="L79" s="316">
        <v>28</v>
      </c>
      <c r="M79" s="342">
        <v>22</v>
      </c>
      <c r="N79" s="307"/>
    </row>
    <row r="80" spans="2:14" ht="112.5">
      <c r="B80" s="284" t="s">
        <v>612</v>
      </c>
      <c r="C80" s="294" t="s">
        <v>694</v>
      </c>
      <c r="D80" s="267" t="s">
        <v>671</v>
      </c>
      <c r="E80" s="271"/>
      <c r="F80" s="271"/>
      <c r="J80" s="316">
        <v>13.99</v>
      </c>
      <c r="K80" s="337">
        <f t="shared" si="1"/>
        <v>7.99</v>
      </c>
      <c r="L80" s="316">
        <v>13.99</v>
      </c>
      <c r="M80" s="342">
        <v>6</v>
      </c>
      <c r="N80" s="307"/>
    </row>
    <row r="81" spans="2:14" ht="206.25">
      <c r="B81" s="284" t="s">
        <v>612</v>
      </c>
      <c r="C81" s="294" t="s">
        <v>695</v>
      </c>
      <c r="D81" s="272" t="s">
        <v>672</v>
      </c>
      <c r="E81" s="271"/>
      <c r="F81" s="271"/>
      <c r="J81" s="316">
        <v>13.99</v>
      </c>
      <c r="K81" s="337">
        <f t="shared" si="1"/>
        <v>7.99</v>
      </c>
      <c r="L81" s="316">
        <v>13.99</v>
      </c>
      <c r="M81" s="342">
        <v>6</v>
      </c>
      <c r="N81" s="307"/>
    </row>
    <row r="82" spans="2:14" ht="112.5">
      <c r="B82" s="284" t="s">
        <v>612</v>
      </c>
      <c r="C82" s="294" t="s">
        <v>696</v>
      </c>
      <c r="D82" s="267" t="s">
        <v>673</v>
      </c>
      <c r="E82" s="271"/>
      <c r="F82" s="271"/>
      <c r="J82" s="316">
        <v>44</v>
      </c>
      <c r="K82" s="337">
        <f t="shared" si="1"/>
        <v>14</v>
      </c>
      <c r="L82" s="316">
        <v>44</v>
      </c>
      <c r="M82" s="342">
        <v>30</v>
      </c>
      <c r="N82" s="307"/>
    </row>
    <row r="83" spans="2:14" ht="150">
      <c r="B83" s="284" t="s">
        <v>612</v>
      </c>
      <c r="C83" s="294" t="s">
        <v>697</v>
      </c>
      <c r="D83" s="272" t="s">
        <v>674</v>
      </c>
      <c r="E83" s="271"/>
      <c r="F83" s="271"/>
      <c r="J83" s="316">
        <v>44</v>
      </c>
      <c r="K83" s="337">
        <f t="shared" si="1"/>
        <v>14</v>
      </c>
      <c r="L83" s="316">
        <v>44</v>
      </c>
      <c r="M83" s="342">
        <v>30</v>
      </c>
      <c r="N83" s="307"/>
    </row>
    <row r="84" spans="2:14" ht="112.5">
      <c r="B84" s="284" t="s">
        <v>612</v>
      </c>
      <c r="C84" s="294" t="s">
        <v>698</v>
      </c>
      <c r="D84" s="267" t="s">
        <v>675</v>
      </c>
      <c r="E84" s="271"/>
      <c r="F84" s="271"/>
      <c r="J84" s="316">
        <v>225</v>
      </c>
      <c r="K84" s="337">
        <f t="shared" si="1"/>
        <v>0</v>
      </c>
      <c r="L84" s="316">
        <v>225</v>
      </c>
      <c r="M84" s="342">
        <v>225</v>
      </c>
      <c r="N84" s="307"/>
    </row>
    <row r="85" spans="2:14" ht="150">
      <c r="B85" s="284" t="s">
        <v>612</v>
      </c>
      <c r="C85" s="294" t="s">
        <v>699</v>
      </c>
      <c r="D85" s="272" t="s">
        <v>676</v>
      </c>
      <c r="E85" s="271"/>
      <c r="F85" s="271"/>
      <c r="J85" s="316">
        <v>225</v>
      </c>
      <c r="K85" s="337">
        <f t="shared" si="1"/>
        <v>0</v>
      </c>
      <c r="L85" s="316">
        <v>225</v>
      </c>
      <c r="M85" s="342">
        <v>225</v>
      </c>
      <c r="N85" s="307"/>
    </row>
    <row r="86" spans="2:14" ht="56.25">
      <c r="B86" s="284" t="s">
        <v>612</v>
      </c>
      <c r="C86" s="294" t="s">
        <v>700</v>
      </c>
      <c r="D86" s="267" t="s">
        <v>677</v>
      </c>
      <c r="E86" s="271"/>
      <c r="F86" s="271"/>
      <c r="J86" s="316">
        <v>260</v>
      </c>
      <c r="K86" s="337">
        <f t="shared" si="1"/>
        <v>5</v>
      </c>
      <c r="L86" s="316">
        <v>260</v>
      </c>
      <c r="M86" s="342">
        <f>M87</f>
        <v>255</v>
      </c>
      <c r="N86" s="307"/>
    </row>
    <row r="87" spans="2:19" ht="112.5">
      <c r="B87" s="284" t="s">
        <v>612</v>
      </c>
      <c r="C87" s="294" t="s">
        <v>701</v>
      </c>
      <c r="D87" s="267" t="s">
        <v>663</v>
      </c>
      <c r="E87" s="271"/>
      <c r="F87" s="271"/>
      <c r="J87" s="316">
        <v>260</v>
      </c>
      <c r="K87" s="337">
        <f t="shared" si="1"/>
        <v>5</v>
      </c>
      <c r="L87" s="316">
        <v>260</v>
      </c>
      <c r="M87" s="342">
        <v>255</v>
      </c>
      <c r="N87" s="307"/>
      <c r="S87" s="56" t="s">
        <v>388</v>
      </c>
    </row>
    <row r="88" spans="2:14" ht="37.5">
      <c r="B88" s="284" t="s">
        <v>612</v>
      </c>
      <c r="C88" s="294" t="s">
        <v>702</v>
      </c>
      <c r="D88" s="267" t="s">
        <v>678</v>
      </c>
      <c r="E88" s="271"/>
      <c r="F88" s="271"/>
      <c r="J88" s="316">
        <f>J89+J91</f>
        <v>850</v>
      </c>
      <c r="K88" s="337">
        <f t="shared" si="1"/>
        <v>30</v>
      </c>
      <c r="L88" s="316">
        <f>L89+L91</f>
        <v>850</v>
      </c>
      <c r="M88" s="342">
        <f>M89+M91</f>
        <v>820</v>
      </c>
      <c r="N88" s="307"/>
    </row>
    <row r="89" spans="2:14" ht="112.5">
      <c r="B89" s="284" t="s">
        <v>612</v>
      </c>
      <c r="C89" s="294" t="s">
        <v>703</v>
      </c>
      <c r="D89" s="267" t="s">
        <v>679</v>
      </c>
      <c r="E89" s="271"/>
      <c r="F89" s="271"/>
      <c r="J89" s="316">
        <v>270</v>
      </c>
      <c r="K89" s="337">
        <f t="shared" si="1"/>
        <v>10</v>
      </c>
      <c r="L89" s="316">
        <v>270</v>
      </c>
      <c r="M89" s="342">
        <v>260</v>
      </c>
      <c r="N89" s="307"/>
    </row>
    <row r="90" spans="2:14" ht="112.5">
      <c r="B90" s="284" t="s">
        <v>612</v>
      </c>
      <c r="C90" s="294" t="s">
        <v>704</v>
      </c>
      <c r="D90" s="267" t="s">
        <v>680</v>
      </c>
      <c r="E90" s="271"/>
      <c r="F90" s="271"/>
      <c r="J90" s="316">
        <v>270</v>
      </c>
      <c r="K90" s="337">
        <f t="shared" si="1"/>
        <v>10</v>
      </c>
      <c r="L90" s="316">
        <v>270</v>
      </c>
      <c r="M90" s="342">
        <v>260</v>
      </c>
      <c r="N90" s="307"/>
    </row>
    <row r="91" spans="2:14" ht="37.5">
      <c r="B91" s="284" t="s">
        <v>612</v>
      </c>
      <c r="C91" s="294" t="s">
        <v>705</v>
      </c>
      <c r="D91" s="267" t="s">
        <v>681</v>
      </c>
      <c r="E91" s="271"/>
      <c r="F91" s="271"/>
      <c r="J91" s="316">
        <f>J92</f>
        <v>580</v>
      </c>
      <c r="K91" s="337">
        <f t="shared" si="1"/>
        <v>20</v>
      </c>
      <c r="L91" s="316">
        <f>L92</f>
        <v>580</v>
      </c>
      <c r="M91" s="342">
        <f>M92</f>
        <v>560</v>
      </c>
      <c r="N91" s="307"/>
    </row>
    <row r="92" spans="2:14" ht="187.5">
      <c r="B92" s="284" t="s">
        <v>612</v>
      </c>
      <c r="C92" s="294" t="s">
        <v>706</v>
      </c>
      <c r="D92" s="272" t="s">
        <v>682</v>
      </c>
      <c r="E92" s="271"/>
      <c r="F92" s="271"/>
      <c r="J92" s="316">
        <v>580</v>
      </c>
      <c r="K92" s="337">
        <f t="shared" si="1"/>
        <v>20</v>
      </c>
      <c r="L92" s="316">
        <v>580</v>
      </c>
      <c r="M92" s="342">
        <v>560</v>
      </c>
      <c r="N92" s="307"/>
    </row>
    <row r="93" spans="2:14" ht="18.75">
      <c r="B93" s="284" t="s">
        <v>566</v>
      </c>
      <c r="C93" s="293" t="s">
        <v>610</v>
      </c>
      <c r="D93" s="269" t="s">
        <v>76</v>
      </c>
      <c r="E93" s="271" t="e">
        <f>F93-'[1]черн'!Z106</f>
        <v>#REF!</v>
      </c>
      <c r="F93" s="271" t="e">
        <f>F94</f>
        <v>#REF!</v>
      </c>
      <c r="J93" s="271">
        <f>J94</f>
        <v>601007.7000000002</v>
      </c>
      <c r="K93" s="337">
        <f t="shared" si="1"/>
        <v>3846.8000000002794</v>
      </c>
      <c r="L93" s="277">
        <f>L94</f>
        <v>646064.2000000002</v>
      </c>
      <c r="M93" s="343">
        <f>M94</f>
        <v>597160.8999999999</v>
      </c>
      <c r="N93" s="307"/>
    </row>
    <row r="94" spans="2:13" ht="56.25">
      <c r="B94" s="284" t="s">
        <v>566</v>
      </c>
      <c r="C94" s="293" t="s">
        <v>611</v>
      </c>
      <c r="D94" s="269" t="s">
        <v>77</v>
      </c>
      <c r="E94" s="271" t="e">
        <f>F94-'[1]черн'!Z107</f>
        <v>#REF!</v>
      </c>
      <c r="F94" s="271" t="e">
        <f>F95+F98+F114+#REF!</f>
        <v>#REF!</v>
      </c>
      <c r="J94" s="271">
        <f>J95+J98+J113+J122</f>
        <v>601007.7000000002</v>
      </c>
      <c r="K94" s="337">
        <f t="shared" si="1"/>
        <v>3846.8000000002794</v>
      </c>
      <c r="L94" s="277">
        <f>L95+L98+L113+L122</f>
        <v>646064.2000000002</v>
      </c>
      <c r="M94" s="343">
        <f>M95+M98+M113+M122</f>
        <v>597160.8999999999</v>
      </c>
    </row>
    <row r="95" spans="2:13" ht="37.5">
      <c r="B95" s="284" t="s">
        <v>566</v>
      </c>
      <c r="C95" s="293" t="s">
        <v>645</v>
      </c>
      <c r="D95" s="269" t="s">
        <v>78</v>
      </c>
      <c r="E95" s="271" t="e">
        <f>F95-'[1]черн'!Z108</f>
        <v>#REF!</v>
      </c>
      <c r="F95" s="271">
        <f>F96</f>
        <v>136746.2</v>
      </c>
      <c r="J95" s="271">
        <f>J96</f>
        <v>223346</v>
      </c>
      <c r="K95" s="337">
        <f t="shared" si="1"/>
        <v>14234.200000000012</v>
      </c>
      <c r="L95" s="277">
        <f>L96</f>
        <v>223346</v>
      </c>
      <c r="M95" s="343">
        <f>M96</f>
        <v>209111.8</v>
      </c>
    </row>
    <row r="96" spans="2:13" ht="37.5">
      <c r="B96" s="284" t="s">
        <v>566</v>
      </c>
      <c r="C96" s="293" t="s">
        <v>647</v>
      </c>
      <c r="D96" s="267" t="s">
        <v>79</v>
      </c>
      <c r="E96" s="271" t="e">
        <f>F96-'[1]черн'!Z109</f>
        <v>#REF!</v>
      </c>
      <c r="F96" s="277">
        <f>F97</f>
        <v>136746.2</v>
      </c>
      <c r="G96" s="265"/>
      <c r="H96" s="68"/>
      <c r="I96" s="68"/>
      <c r="J96" s="271">
        <f>J97</f>
        <v>223346</v>
      </c>
      <c r="K96" s="337">
        <f t="shared" si="1"/>
        <v>14234.200000000012</v>
      </c>
      <c r="L96" s="277">
        <f>L97</f>
        <v>223346</v>
      </c>
      <c r="M96" s="343">
        <f>M97</f>
        <v>209111.8</v>
      </c>
    </row>
    <row r="97" spans="2:13" ht="37.5">
      <c r="B97" s="284" t="s">
        <v>566</v>
      </c>
      <c r="C97" s="294" t="s">
        <v>646</v>
      </c>
      <c r="D97" s="267" t="s">
        <v>80</v>
      </c>
      <c r="E97" s="271">
        <f>F97-'[1]черн'!Z110</f>
        <v>123316.70000000001</v>
      </c>
      <c r="F97" s="277">
        <v>136746.2</v>
      </c>
      <c r="G97" s="265"/>
      <c r="H97" s="68"/>
      <c r="I97" s="264"/>
      <c r="J97" s="271">
        <v>223346</v>
      </c>
      <c r="K97" s="337">
        <f t="shared" si="1"/>
        <v>14234.200000000012</v>
      </c>
      <c r="L97" s="277">
        <v>223346</v>
      </c>
      <c r="M97" s="343">
        <v>209111.8</v>
      </c>
    </row>
    <row r="98" spans="2:13" ht="56.25">
      <c r="B98" s="284" t="s">
        <v>566</v>
      </c>
      <c r="C98" s="299" t="s">
        <v>648</v>
      </c>
      <c r="D98" s="278" t="s">
        <v>83</v>
      </c>
      <c r="E98" s="271" t="e">
        <f>F98-'[1]черн'!Z113</f>
        <v>#REF!</v>
      </c>
      <c r="F98" s="277" t="e">
        <f>#REF!+#REF!</f>
        <v>#REF!</v>
      </c>
      <c r="G98" s="265"/>
      <c r="H98" s="68"/>
      <c r="I98" s="68"/>
      <c r="J98" s="271">
        <f>J99+J101+J103+J105+J107+J109+J111</f>
        <v>25364.5</v>
      </c>
      <c r="K98" s="337">
        <f t="shared" si="1"/>
        <v>-62715.399999999994</v>
      </c>
      <c r="L98" s="277">
        <f>L101+L103+L105+L107+L111</f>
        <v>25200.2</v>
      </c>
      <c r="M98" s="343">
        <f>M99+M101+M103+M105+M107+M109+M111</f>
        <v>88079.9</v>
      </c>
    </row>
    <row r="99" spans="2:13" ht="93.75" hidden="1">
      <c r="B99" s="284" t="s">
        <v>566</v>
      </c>
      <c r="C99" s="294" t="s">
        <v>630</v>
      </c>
      <c r="D99" s="267" t="s">
        <v>619</v>
      </c>
      <c r="E99" s="271"/>
      <c r="F99" s="271"/>
      <c r="G99" s="237"/>
      <c r="H99" s="237"/>
      <c r="I99" s="237"/>
      <c r="J99" s="271">
        <v>0</v>
      </c>
      <c r="K99" s="337">
        <f t="shared" si="1"/>
        <v>0</v>
      </c>
      <c r="L99" s="277">
        <v>0</v>
      </c>
      <c r="M99" s="343">
        <v>0</v>
      </c>
    </row>
    <row r="100" spans="2:13" ht="93.75" hidden="1">
      <c r="B100" s="284" t="s">
        <v>566</v>
      </c>
      <c r="C100" s="294" t="s">
        <v>631</v>
      </c>
      <c r="D100" s="267" t="s">
        <v>618</v>
      </c>
      <c r="E100" s="271"/>
      <c r="F100" s="271"/>
      <c r="G100" s="237"/>
      <c r="H100" s="237"/>
      <c r="I100" s="237"/>
      <c r="J100" s="271">
        <v>0</v>
      </c>
      <c r="K100" s="337">
        <f t="shared" si="1"/>
        <v>0</v>
      </c>
      <c r="L100" s="277">
        <v>0</v>
      </c>
      <c r="M100" s="343">
        <v>0</v>
      </c>
    </row>
    <row r="101" spans="2:13" ht="93.75">
      <c r="B101" s="284" t="s">
        <v>566</v>
      </c>
      <c r="C101" s="294" t="s">
        <v>711</v>
      </c>
      <c r="D101" s="267" t="s">
        <v>707</v>
      </c>
      <c r="E101" s="271"/>
      <c r="F101" s="271"/>
      <c r="G101" s="237"/>
      <c r="H101" s="237"/>
      <c r="I101" s="237"/>
      <c r="J101" s="271">
        <v>16948</v>
      </c>
      <c r="K101" s="337">
        <f t="shared" si="1"/>
        <v>-1722.4000000000015</v>
      </c>
      <c r="L101" s="277">
        <v>16742.1</v>
      </c>
      <c r="M101" s="343">
        <v>18670.4</v>
      </c>
    </row>
    <row r="102" spans="2:13" ht="112.5">
      <c r="B102" s="284" t="s">
        <v>709</v>
      </c>
      <c r="C102" s="294" t="s">
        <v>710</v>
      </c>
      <c r="D102" s="267" t="s">
        <v>708</v>
      </c>
      <c r="E102" s="271"/>
      <c r="F102" s="271"/>
      <c r="G102" s="237"/>
      <c r="H102" s="237"/>
      <c r="I102" s="237"/>
      <c r="J102" s="271">
        <v>16948</v>
      </c>
      <c r="K102" s="337">
        <f t="shared" si="1"/>
        <v>-1722.4000000000015</v>
      </c>
      <c r="L102" s="277">
        <v>16742.1</v>
      </c>
      <c r="M102" s="343">
        <v>18670.4</v>
      </c>
    </row>
    <row r="103" spans="2:13" ht="75">
      <c r="B103" s="284" t="s">
        <v>566</v>
      </c>
      <c r="C103" s="296" t="s">
        <v>634</v>
      </c>
      <c r="D103" s="267" t="s">
        <v>632</v>
      </c>
      <c r="E103" s="271"/>
      <c r="F103" s="271"/>
      <c r="G103" s="237"/>
      <c r="H103" s="237"/>
      <c r="I103" s="237"/>
      <c r="J103" s="271">
        <v>523.7</v>
      </c>
      <c r="K103" s="337">
        <f t="shared" si="1"/>
        <v>-42.09999999999991</v>
      </c>
      <c r="L103" s="277">
        <v>534.7</v>
      </c>
      <c r="M103" s="343">
        <v>565.8</v>
      </c>
    </row>
    <row r="104" spans="2:13" ht="93.75">
      <c r="B104" s="284" t="s">
        <v>566</v>
      </c>
      <c r="C104" s="296" t="s">
        <v>635</v>
      </c>
      <c r="D104" s="267" t="s">
        <v>633</v>
      </c>
      <c r="E104" s="271"/>
      <c r="F104" s="271"/>
      <c r="G104" s="237"/>
      <c r="H104" s="237"/>
      <c r="I104" s="237"/>
      <c r="J104" s="271">
        <v>523.7</v>
      </c>
      <c r="K104" s="337">
        <f t="shared" si="1"/>
        <v>-42.09999999999991</v>
      </c>
      <c r="L104" s="277">
        <v>534.7</v>
      </c>
      <c r="M104" s="343">
        <v>565.8</v>
      </c>
    </row>
    <row r="105" spans="2:13" ht="56.25">
      <c r="B105" s="284" t="s">
        <v>566</v>
      </c>
      <c r="C105" s="296" t="s">
        <v>638</v>
      </c>
      <c r="D105" s="267" t="s">
        <v>636</v>
      </c>
      <c r="E105" s="271"/>
      <c r="F105" s="271"/>
      <c r="G105" s="237"/>
      <c r="H105" s="237"/>
      <c r="I105" s="237"/>
      <c r="J105" s="271">
        <v>2149.1</v>
      </c>
      <c r="K105" s="337">
        <f t="shared" si="1"/>
        <v>-1095.1</v>
      </c>
      <c r="L105" s="277">
        <v>2178.4</v>
      </c>
      <c r="M105" s="343">
        <v>3244.2</v>
      </c>
    </row>
    <row r="106" spans="2:13" ht="56.25">
      <c r="B106" s="284" t="s">
        <v>566</v>
      </c>
      <c r="C106" s="296" t="s">
        <v>639</v>
      </c>
      <c r="D106" s="267" t="s">
        <v>637</v>
      </c>
      <c r="E106" s="271"/>
      <c r="F106" s="271"/>
      <c r="G106" s="237"/>
      <c r="H106" s="237"/>
      <c r="I106" s="237"/>
      <c r="J106" s="271">
        <v>2149.1</v>
      </c>
      <c r="K106" s="337">
        <f t="shared" si="1"/>
        <v>-1095.1</v>
      </c>
      <c r="L106" s="277">
        <v>2178.4</v>
      </c>
      <c r="M106" s="343">
        <v>3244.2</v>
      </c>
    </row>
    <row r="107" spans="2:13" ht="37.5">
      <c r="B107" s="284" t="s">
        <v>566</v>
      </c>
      <c r="C107" s="296" t="s">
        <v>662</v>
      </c>
      <c r="D107" s="267" t="s">
        <v>661</v>
      </c>
      <c r="E107" s="271"/>
      <c r="F107" s="271"/>
      <c r="G107" s="237"/>
      <c r="H107" s="237"/>
      <c r="I107" s="237"/>
      <c r="J107" s="271">
        <v>46</v>
      </c>
      <c r="K107" s="337">
        <f t="shared" si="1"/>
        <v>-11.799999999999997</v>
      </c>
      <c r="L107" s="277">
        <v>47.3</v>
      </c>
      <c r="M107" s="343">
        <v>57.8</v>
      </c>
    </row>
    <row r="108" spans="2:13" ht="37.5">
      <c r="B108" s="284" t="s">
        <v>566</v>
      </c>
      <c r="C108" s="296" t="s">
        <v>660</v>
      </c>
      <c r="D108" s="267" t="s">
        <v>659</v>
      </c>
      <c r="E108" s="271"/>
      <c r="F108" s="271"/>
      <c r="G108" s="237"/>
      <c r="H108" s="237"/>
      <c r="I108" s="237"/>
      <c r="J108" s="271">
        <v>46</v>
      </c>
      <c r="K108" s="337">
        <f t="shared" si="1"/>
        <v>-11.799999999999997</v>
      </c>
      <c r="L108" s="277">
        <v>47.3</v>
      </c>
      <c r="M108" s="343">
        <v>57.8</v>
      </c>
    </row>
    <row r="109" spans="2:13" ht="37.5" hidden="1">
      <c r="B109" s="284" t="s">
        <v>566</v>
      </c>
      <c r="C109" s="288" t="s">
        <v>726</v>
      </c>
      <c r="D109" s="267" t="s">
        <v>727</v>
      </c>
      <c r="E109" s="271"/>
      <c r="F109" s="271"/>
      <c r="G109" s="237"/>
      <c r="H109" s="237"/>
      <c r="I109" s="237"/>
      <c r="J109" s="271"/>
      <c r="K109" s="337">
        <f t="shared" si="1"/>
        <v>0</v>
      </c>
      <c r="L109" s="277"/>
      <c r="M109" s="343"/>
    </row>
    <row r="110" spans="2:13" ht="56.25" hidden="1">
      <c r="B110" s="284" t="s">
        <v>566</v>
      </c>
      <c r="C110" s="288" t="s">
        <v>728</v>
      </c>
      <c r="D110" s="267" t="s">
        <v>729</v>
      </c>
      <c r="E110" s="271"/>
      <c r="F110" s="271"/>
      <c r="G110" s="237"/>
      <c r="H110" s="237"/>
      <c r="I110" s="237"/>
      <c r="J110" s="271"/>
      <c r="K110" s="337">
        <f t="shared" si="1"/>
        <v>0</v>
      </c>
      <c r="L110" s="277"/>
      <c r="M110" s="343"/>
    </row>
    <row r="111" spans="2:13" ht="18.75">
      <c r="B111" s="284" t="s">
        <v>566</v>
      </c>
      <c r="C111" s="294" t="s">
        <v>643</v>
      </c>
      <c r="D111" s="267" t="s">
        <v>466</v>
      </c>
      <c r="E111" s="271"/>
      <c r="F111" s="271"/>
      <c r="G111" s="237"/>
      <c r="H111" s="237"/>
      <c r="I111" s="237"/>
      <c r="J111" s="271">
        <f>J112</f>
        <v>5697.7</v>
      </c>
      <c r="K111" s="337">
        <f t="shared" si="1"/>
        <v>-59844</v>
      </c>
      <c r="L111" s="277">
        <f>L112</f>
        <v>5697.7</v>
      </c>
      <c r="M111" s="343">
        <f>M112</f>
        <v>65541.7</v>
      </c>
    </row>
    <row r="112" spans="2:13" ht="37.5">
      <c r="B112" s="284" t="s">
        <v>566</v>
      </c>
      <c r="C112" s="294" t="s">
        <v>642</v>
      </c>
      <c r="D112" s="267" t="s">
        <v>467</v>
      </c>
      <c r="E112" s="271"/>
      <c r="F112" s="271"/>
      <c r="G112" s="237"/>
      <c r="H112" s="237"/>
      <c r="I112" s="237"/>
      <c r="J112" s="271">
        <f>2491.2+416+657.4+2133.1</f>
        <v>5697.7</v>
      </c>
      <c r="K112" s="337">
        <f t="shared" si="1"/>
        <v>-59844</v>
      </c>
      <c r="L112" s="277">
        <f>2491.2+416+657.4+2133.1</f>
        <v>5697.7</v>
      </c>
      <c r="M112" s="343">
        <f>38022.1+25878.9+1640.7</f>
        <v>65541.7</v>
      </c>
    </row>
    <row r="113" spans="2:14" ht="37.5">
      <c r="B113" s="284" t="s">
        <v>566</v>
      </c>
      <c r="C113" s="294" t="s">
        <v>641</v>
      </c>
      <c r="D113" s="269" t="s">
        <v>624</v>
      </c>
      <c r="E113" s="271" t="e">
        <f>F113-'[1]черн'!Z151</f>
        <v>#VALUE!</v>
      </c>
      <c r="F113" s="271">
        <f>3620.7+665.7</f>
        <v>4286.4</v>
      </c>
      <c r="J113" s="313">
        <f>J114+J116+J118+J120</f>
        <v>323099.2000000001</v>
      </c>
      <c r="K113" s="337">
        <f t="shared" si="1"/>
        <v>50225.80000000016</v>
      </c>
      <c r="L113" s="277">
        <f>L114+L116+L118+L120</f>
        <v>367713.2000000002</v>
      </c>
      <c r="M113" s="344">
        <f>M115+M116+M118+M121</f>
        <v>272873.39999999997</v>
      </c>
      <c r="N113" s="307"/>
    </row>
    <row r="114" spans="2:14" ht="56.25">
      <c r="B114" s="284" t="s">
        <v>566</v>
      </c>
      <c r="C114" s="294" t="s">
        <v>658</v>
      </c>
      <c r="D114" s="267" t="s">
        <v>625</v>
      </c>
      <c r="E114" s="271" t="e">
        <f>F114-'[1]черн'!Z152</f>
        <v>#REF!</v>
      </c>
      <c r="F114" s="271" t="e">
        <f>#REF!+#REF!+#REF!+#REF!+#REF!</f>
        <v>#REF!</v>
      </c>
      <c r="J114" s="313">
        <f>J115</f>
        <v>318433.3000000001</v>
      </c>
      <c r="K114" s="337">
        <f t="shared" si="1"/>
        <v>53827.50000000012</v>
      </c>
      <c r="L114" s="277">
        <f>L115</f>
        <v>360925.2000000001</v>
      </c>
      <c r="M114" s="344">
        <f>M115</f>
        <v>264605.8</v>
      </c>
      <c r="N114" s="307"/>
    </row>
    <row r="115" spans="2:14" ht="56.25">
      <c r="B115" s="284" t="s">
        <v>566</v>
      </c>
      <c r="C115" s="294" t="s">
        <v>640</v>
      </c>
      <c r="D115" s="267" t="s">
        <v>408</v>
      </c>
      <c r="E115" s="271" t="e">
        <f>F115-'[1]черн'!Y153</f>
        <v>#VALUE!</v>
      </c>
      <c r="F115" s="271" t="s">
        <v>388</v>
      </c>
      <c r="J115" s="313">
        <f>262218.5+2938.2+286+284.4+4827.7+64.9+107.2+3366.6+1040.7+17850.6+24881.3+102.9+396.9+67.4</f>
        <v>318433.3000000001</v>
      </c>
      <c r="K115" s="337">
        <f t="shared" si="1"/>
        <v>53827.50000000012</v>
      </c>
      <c r="L115" s="277">
        <f>304710.4+2938.2+286+284.4+4827.7+64.9+107.2+3366.6+1040.7+17850.6+24881.3+102.9+396.9+67.4</f>
        <v>360925.2000000001</v>
      </c>
      <c r="M115" s="344">
        <v>264605.8</v>
      </c>
      <c r="N115" s="307"/>
    </row>
    <row r="116" spans="2:14" ht="112.5">
      <c r="B116" s="284" t="s">
        <v>566</v>
      </c>
      <c r="C116" s="294" t="s">
        <v>649</v>
      </c>
      <c r="D116" s="267" t="s">
        <v>626</v>
      </c>
      <c r="E116" s="271" t="e">
        <f>F116-'[1]черн'!Y155</f>
        <v>#VALUE!</v>
      </c>
      <c r="F116" s="271"/>
      <c r="J116" s="313">
        <v>4660.9</v>
      </c>
      <c r="K116" s="337">
        <f t="shared" si="1"/>
        <v>-1634.2000000000007</v>
      </c>
      <c r="L116" s="277">
        <v>4660.9</v>
      </c>
      <c r="M116" s="344">
        <v>6295.1</v>
      </c>
      <c r="N116" s="307"/>
    </row>
    <row r="117" spans="2:14" ht="131.25">
      <c r="B117" s="284" t="s">
        <v>566</v>
      </c>
      <c r="C117" s="294" t="s">
        <v>650</v>
      </c>
      <c r="D117" s="267" t="s">
        <v>627</v>
      </c>
      <c r="E117" s="271" t="e">
        <f>F117-'[1]черн'!Y156</f>
        <v>#REF!</v>
      </c>
      <c r="F117" s="271"/>
      <c r="J117" s="313">
        <f>J116</f>
        <v>4660.9</v>
      </c>
      <c r="K117" s="337">
        <f t="shared" si="1"/>
        <v>-1634.2000000000007</v>
      </c>
      <c r="L117" s="277">
        <v>4660.9</v>
      </c>
      <c r="M117" s="344">
        <f>M116</f>
        <v>6295.1</v>
      </c>
      <c r="N117" s="307"/>
    </row>
    <row r="118" spans="2:14" ht="93.75">
      <c r="B118" s="284" t="s">
        <v>566</v>
      </c>
      <c r="C118" s="300" t="s">
        <v>651</v>
      </c>
      <c r="D118" s="267" t="s">
        <v>629</v>
      </c>
      <c r="E118" s="271"/>
      <c r="F118" s="271"/>
      <c r="J118" s="313">
        <v>5</v>
      </c>
      <c r="K118" s="337">
        <f t="shared" si="1"/>
        <v>3.6</v>
      </c>
      <c r="L118" s="277">
        <v>81.4</v>
      </c>
      <c r="M118" s="344">
        <v>1.4</v>
      </c>
      <c r="N118" s="307"/>
    </row>
    <row r="119" spans="2:14" ht="93.75">
      <c r="B119" s="284" t="s">
        <v>566</v>
      </c>
      <c r="C119" s="300" t="s">
        <v>652</v>
      </c>
      <c r="D119" s="267" t="s">
        <v>628</v>
      </c>
      <c r="E119" s="271"/>
      <c r="F119" s="271"/>
      <c r="J119" s="313">
        <v>5</v>
      </c>
      <c r="K119" s="337">
        <f t="shared" si="1"/>
        <v>3.6</v>
      </c>
      <c r="L119" s="277">
        <v>81.4</v>
      </c>
      <c r="M119" s="344">
        <v>1.4</v>
      </c>
      <c r="N119" s="307"/>
    </row>
    <row r="120" spans="2:14" ht="131.25">
      <c r="B120" s="284" t="s">
        <v>566</v>
      </c>
      <c r="C120" s="300" t="s">
        <v>718</v>
      </c>
      <c r="D120" s="267" t="s">
        <v>717</v>
      </c>
      <c r="E120" s="271"/>
      <c r="F120" s="271"/>
      <c r="J120" s="313">
        <v>0</v>
      </c>
      <c r="K120" s="337">
        <f t="shared" si="1"/>
        <v>-1971.1</v>
      </c>
      <c r="L120" s="277">
        <v>2045.7</v>
      </c>
      <c r="M120" s="344">
        <v>1971.1</v>
      </c>
      <c r="N120" s="307"/>
    </row>
    <row r="121" spans="2:14" ht="168.75">
      <c r="B121" s="284"/>
      <c r="C121" s="300" t="s">
        <v>719</v>
      </c>
      <c r="D121" s="267" t="s">
        <v>716</v>
      </c>
      <c r="E121" s="271"/>
      <c r="F121" s="271"/>
      <c r="J121" s="313">
        <v>0</v>
      </c>
      <c r="K121" s="337">
        <f t="shared" si="1"/>
        <v>-1971.1</v>
      </c>
      <c r="L121" s="277">
        <v>2045.7</v>
      </c>
      <c r="M121" s="344">
        <v>1971.1</v>
      </c>
      <c r="N121" s="307"/>
    </row>
    <row r="122" spans="2:14" ht="18.75">
      <c r="B122" s="284" t="s">
        <v>566</v>
      </c>
      <c r="C122" s="300" t="s">
        <v>655</v>
      </c>
      <c r="D122" s="267" t="s">
        <v>438</v>
      </c>
      <c r="E122" s="271"/>
      <c r="F122" s="271"/>
      <c r="J122" s="271">
        <f>J123+J125</f>
        <v>29198</v>
      </c>
      <c r="K122" s="337">
        <f t="shared" si="1"/>
        <v>2102.2000000000007</v>
      </c>
      <c r="L122" s="277">
        <f>L123+L125</f>
        <v>29804.8</v>
      </c>
      <c r="M122" s="343">
        <f>M123+M125</f>
        <v>27095.8</v>
      </c>
      <c r="N122" s="307"/>
    </row>
    <row r="123" spans="2:14" ht="112.5">
      <c r="B123" s="284" t="s">
        <v>566</v>
      </c>
      <c r="C123" s="300" t="s">
        <v>714</v>
      </c>
      <c r="D123" s="267" t="s">
        <v>712</v>
      </c>
      <c r="E123" s="271"/>
      <c r="F123" s="271"/>
      <c r="J123" s="271">
        <f>J124</f>
        <v>25897.2</v>
      </c>
      <c r="K123" s="337">
        <f t="shared" si="1"/>
        <v>-1198.5999999999985</v>
      </c>
      <c r="L123" s="277">
        <v>25898.3</v>
      </c>
      <c r="M123" s="343">
        <f>M124</f>
        <v>27095.8</v>
      </c>
      <c r="N123" s="307"/>
    </row>
    <row r="124" spans="2:14" ht="131.25">
      <c r="B124" s="284" t="s">
        <v>566</v>
      </c>
      <c r="C124" s="300" t="s">
        <v>715</v>
      </c>
      <c r="D124" s="267" t="s">
        <v>713</v>
      </c>
      <c r="E124" s="271"/>
      <c r="F124" s="271"/>
      <c r="J124" s="271">
        <v>25897.2</v>
      </c>
      <c r="K124" s="337">
        <f t="shared" si="1"/>
        <v>-1198.5999999999985</v>
      </c>
      <c r="L124" s="277">
        <v>25898.3</v>
      </c>
      <c r="M124" s="343">
        <v>27095.8</v>
      </c>
      <c r="N124" s="307"/>
    </row>
    <row r="125" spans="2:14" ht="37.5">
      <c r="B125" s="284" t="s">
        <v>566</v>
      </c>
      <c r="C125" s="300" t="s">
        <v>783</v>
      </c>
      <c r="D125" s="267" t="s">
        <v>781</v>
      </c>
      <c r="E125" s="271"/>
      <c r="F125" s="271"/>
      <c r="J125" s="271">
        <v>3300.8</v>
      </c>
      <c r="K125" s="337">
        <f t="shared" si="1"/>
        <v>3300.8</v>
      </c>
      <c r="L125" s="277">
        <v>3906.5</v>
      </c>
      <c r="M125" s="343">
        <v>0</v>
      </c>
      <c r="N125" s="307"/>
    </row>
    <row r="126" spans="2:14" ht="56.25">
      <c r="B126" s="284" t="s">
        <v>566</v>
      </c>
      <c r="C126" s="300" t="s">
        <v>784</v>
      </c>
      <c r="D126" s="267" t="s">
        <v>782</v>
      </c>
      <c r="E126" s="271"/>
      <c r="F126" s="271"/>
      <c r="J126" s="271">
        <v>3300.8</v>
      </c>
      <c r="K126" s="337">
        <f t="shared" si="1"/>
        <v>3300.8</v>
      </c>
      <c r="L126" s="277">
        <v>3906.5</v>
      </c>
      <c r="M126" s="343">
        <v>0</v>
      </c>
      <c r="N126" s="307"/>
    </row>
    <row r="127" spans="2:14" ht="18.75">
      <c r="B127" s="284"/>
      <c r="C127" s="293"/>
      <c r="D127" s="269" t="s">
        <v>258</v>
      </c>
      <c r="E127" s="271" t="e">
        <f>F127-черн!Z229</f>
        <v>#REF!</v>
      </c>
      <c r="F127" s="271" t="e">
        <f>F11+F93</f>
        <v>#REF!</v>
      </c>
      <c r="J127" s="271">
        <f>J11+J93</f>
        <v>722337.1760000002</v>
      </c>
      <c r="K127" s="337">
        <f t="shared" si="1"/>
        <v>4500.63600000029</v>
      </c>
      <c r="L127" s="277">
        <f>L11+L93</f>
        <v>768671.9200000002</v>
      </c>
      <c r="M127" s="343">
        <f>M11+M93</f>
        <v>717836.5399999999</v>
      </c>
      <c r="N127" s="307"/>
    </row>
    <row r="128" ht="18.75">
      <c r="K128" s="322"/>
    </row>
  </sheetData>
  <sheetProtection/>
  <mergeCells count="11">
    <mergeCell ref="E1:G1"/>
    <mergeCell ref="H1:I1"/>
    <mergeCell ref="K9:K10"/>
    <mergeCell ref="B6:L6"/>
    <mergeCell ref="L9:L10"/>
    <mergeCell ref="J1:L1"/>
    <mergeCell ref="B9:B10"/>
    <mergeCell ref="C9:C10"/>
    <mergeCell ref="D9:D10"/>
    <mergeCell ref="E9:F9"/>
    <mergeCell ref="G9:J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SYRGALAY</cp:lastModifiedBy>
  <cp:lastPrinted>2023-11-09T09:49:10Z</cp:lastPrinted>
  <dcterms:created xsi:type="dcterms:W3CDTF">2008-11-09T14:04:37Z</dcterms:created>
  <dcterms:modified xsi:type="dcterms:W3CDTF">2023-11-15T09:55:08Z</dcterms:modified>
  <cp:category/>
  <cp:version/>
  <cp:contentType/>
  <cp:contentStatus/>
</cp:coreProperties>
</file>